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I:\2024 Stavební práce\Gymnázium VM WC VZ platná\Vysvětlení č. 3\Přílohy k vysvětlení ZD č. 3\"/>
    </mc:Choice>
  </mc:AlternateContent>
  <xr:revisionPtr revIDLastSave="0" documentId="8_{D7BF2366-59DC-4DF5-AAAE-52127A8564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zakázky" sheetId="1" r:id="rId1"/>
    <sheet name="D.1 - Architektonicko sta..." sheetId="2" r:id="rId2"/>
    <sheet name="VON - Vedlejší a ostatní ..." sheetId="3" r:id="rId3"/>
    <sheet name="Pokyny pro vyplnění" sheetId="4" r:id="rId4"/>
  </sheets>
  <definedNames>
    <definedName name="_xlnm._FilterDatabase" localSheetId="1" hidden="1">'D.1 - Architektonicko sta...'!$C$97:$K$527</definedName>
    <definedName name="_xlnm._FilterDatabase" localSheetId="2" hidden="1">'VON - Vedlejší a ostatní ...'!$C$81:$K$92</definedName>
    <definedName name="_xlnm.Print_Titles" localSheetId="1">'D.1 - Architektonicko sta...'!$97:$97</definedName>
    <definedName name="_xlnm.Print_Titles" localSheetId="0">'Rekapitulace zakázky'!$52:$52</definedName>
    <definedName name="_xlnm.Print_Titles" localSheetId="2">'VON - Vedlejší a ostatní ...'!$81:$81</definedName>
    <definedName name="_xlnm.Print_Area" localSheetId="1">'D.1 - Architektonicko sta...'!$C$4:$J$39,'D.1 - Architektonicko sta...'!$C$45:$J$79,'D.1 - Architektonicko sta...'!$C$85:$K$527</definedName>
    <definedName name="_xlnm.Print_Area" localSheetId="0">'Rekapitulace zakázky'!$D$4:$AO$36,'Rekapitulace zakázky'!$C$42:$AQ$57</definedName>
    <definedName name="_xlnm.Print_Area" localSheetId="2">'VON - Vedlejší a ostatní ...'!$C$4:$J$39,'VON - Vedlejší a ostatní ...'!$C$45:$J$63,'VON - Vedlejší a ostatní ...'!$C$69:$K$92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J78" i="3"/>
  <c r="F78" i="3"/>
  <c r="F76" i="3"/>
  <c r="E74" i="3"/>
  <c r="J54" i="3"/>
  <c r="F54" i="3"/>
  <c r="F52" i="3"/>
  <c r="E50" i="3"/>
  <c r="J24" i="3"/>
  <c r="E24" i="3"/>
  <c r="J79" i="3" s="1"/>
  <c r="J23" i="3"/>
  <c r="J18" i="3"/>
  <c r="E18" i="3"/>
  <c r="F79" i="3"/>
  <c r="J17" i="3"/>
  <c r="J12" i="3"/>
  <c r="J76" i="3"/>
  <c r="E7" i="3"/>
  <c r="E48" i="3"/>
  <c r="J37" i="2"/>
  <c r="J36" i="2"/>
  <c r="AY55" i="1"/>
  <c r="J35" i="2"/>
  <c r="AX55" i="1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1" i="2"/>
  <c r="BH491" i="2"/>
  <c r="BG491" i="2"/>
  <c r="BF491" i="2"/>
  <c r="T491" i="2"/>
  <c r="R491" i="2"/>
  <c r="P491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2" i="2"/>
  <c r="BH432" i="2"/>
  <c r="BG432" i="2"/>
  <c r="BF432" i="2"/>
  <c r="T432" i="2"/>
  <c r="R432" i="2"/>
  <c r="P432" i="2"/>
  <c r="BI426" i="2"/>
  <c r="BH426" i="2"/>
  <c r="BG426" i="2"/>
  <c r="BF426" i="2"/>
  <c r="T426" i="2"/>
  <c r="R426" i="2"/>
  <c r="P426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85" i="2"/>
  <c r="BH385" i="2"/>
  <c r="BG385" i="2"/>
  <c r="BF385" i="2"/>
  <c r="T385" i="2"/>
  <c r="R385" i="2"/>
  <c r="P385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57" i="2"/>
  <c r="BH357" i="2"/>
  <c r="BG357" i="2"/>
  <c r="BF357" i="2"/>
  <c r="T357" i="2"/>
  <c r="R357" i="2"/>
  <c r="P357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T175" i="2" s="1"/>
  <c r="R176" i="2"/>
  <c r="R175" i="2"/>
  <c r="P176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J94" i="2"/>
  <c r="F94" i="2"/>
  <c r="F92" i="2"/>
  <c r="E90" i="2"/>
  <c r="J54" i="2"/>
  <c r="F54" i="2"/>
  <c r="F52" i="2"/>
  <c r="E50" i="2"/>
  <c r="J24" i="2"/>
  <c r="E24" i="2"/>
  <c r="J95" i="2"/>
  <c r="J23" i="2"/>
  <c r="J18" i="2"/>
  <c r="E18" i="2"/>
  <c r="F95" i="2" s="1"/>
  <c r="J17" i="2"/>
  <c r="J12" i="2"/>
  <c r="J92" i="2"/>
  <c r="E7" i="2"/>
  <c r="E88" i="2" s="1"/>
  <c r="L50" i="1"/>
  <c r="AM50" i="1"/>
  <c r="AM49" i="1"/>
  <c r="L49" i="1"/>
  <c r="AM47" i="1"/>
  <c r="L47" i="1"/>
  <c r="L45" i="1"/>
  <c r="L44" i="1"/>
  <c r="BK501" i="2"/>
  <c r="J491" i="2"/>
  <c r="J467" i="2"/>
  <c r="BK451" i="2"/>
  <c r="J436" i="2"/>
  <c r="BK422" i="2"/>
  <c r="BK417" i="2"/>
  <c r="J395" i="2"/>
  <c r="BK376" i="2"/>
  <c r="BK368" i="2"/>
  <c r="BK363" i="2"/>
  <c r="BK344" i="2"/>
  <c r="J337" i="2"/>
  <c r="J328" i="2"/>
  <c r="BK317" i="2"/>
  <c r="J313" i="2"/>
  <c r="J310" i="2"/>
  <c r="BK307" i="2"/>
  <c r="J295" i="2"/>
  <c r="BK291" i="2"/>
  <c r="BK266" i="2"/>
  <c r="BK254" i="2"/>
  <c r="BK248" i="2"/>
  <c r="BK239" i="2"/>
  <c r="J229" i="2"/>
  <c r="BK226" i="2"/>
  <c r="BK221" i="2"/>
  <c r="BK209" i="2"/>
  <c r="J197" i="2"/>
  <c r="BK186" i="2"/>
  <c r="BK180" i="2"/>
  <c r="BK168" i="2"/>
  <c r="BK161" i="2"/>
  <c r="BK155" i="2"/>
  <c r="BK142" i="2"/>
  <c r="BK132" i="2"/>
  <c r="BK126" i="2"/>
  <c r="J118" i="2"/>
  <c r="J101" i="2"/>
  <c r="J504" i="2"/>
  <c r="J482" i="2"/>
  <c r="J476" i="2"/>
  <c r="J454" i="2"/>
  <c r="BK439" i="2"/>
  <c r="BK385" i="2"/>
  <c r="BK328" i="2"/>
  <c r="J317" i="2"/>
  <c r="J304" i="2"/>
  <c r="J284" i="2"/>
  <c r="BK274" i="2"/>
  <c r="J209" i="2"/>
  <c r="J189" i="2"/>
  <c r="J158" i="2"/>
  <c r="J142" i="2"/>
  <c r="BK114" i="2"/>
  <c r="AS54" i="1"/>
  <c r="BK464" i="2"/>
  <c r="BK442" i="2"/>
  <c r="J426" i="2"/>
  <c r="BK412" i="2"/>
  <c r="J372" i="2"/>
  <c r="BK350" i="2"/>
  <c r="BK331" i="2"/>
  <c r="BK316" i="2"/>
  <c r="BK301" i="2"/>
  <c r="BK284" i="2"/>
  <c r="J268" i="2"/>
  <c r="J250" i="2"/>
  <c r="BK235" i="2"/>
  <c r="BK229" i="2"/>
  <c r="J224" i="2"/>
  <c r="J203" i="2"/>
  <c r="J180" i="2"/>
  <c r="J165" i="2"/>
  <c r="J136" i="2"/>
  <c r="J126" i="2"/>
  <c r="J513" i="2"/>
  <c r="BK491" i="2"/>
  <c r="BK476" i="2"/>
  <c r="BK467" i="2"/>
  <c r="J451" i="2"/>
  <c r="J442" i="2"/>
  <c r="BK420" i="2"/>
  <c r="J403" i="2"/>
  <c r="J363" i="2"/>
  <c r="J344" i="2"/>
  <c r="BK326" i="2"/>
  <c r="J308" i="2"/>
  <c r="BK295" i="2"/>
  <c r="J277" i="2"/>
  <c r="J257" i="2"/>
  <c r="J232" i="2"/>
  <c r="BK203" i="2"/>
  <c r="BK189" i="2"/>
  <c r="J173" i="2"/>
  <c r="BK165" i="2"/>
  <c r="BK148" i="2"/>
  <c r="BK136" i="2"/>
  <c r="BK104" i="2"/>
  <c r="J88" i="3"/>
  <c r="BK85" i="3"/>
  <c r="BK92" i="3"/>
  <c r="J89" i="3"/>
  <c r="BK86" i="3"/>
  <c r="BK88" i="3"/>
  <c r="J498" i="2"/>
  <c r="J495" i="2"/>
  <c r="BK482" i="2"/>
  <c r="J457" i="2"/>
  <c r="J445" i="2"/>
  <c r="BK432" i="2"/>
  <c r="J420" i="2"/>
  <c r="BK403" i="2"/>
  <c r="J385" i="2"/>
  <c r="BK372" i="2"/>
  <c r="J366" i="2"/>
  <c r="J357" i="2"/>
  <c r="J340" i="2"/>
  <c r="J331" i="2"/>
  <c r="BK321" i="2"/>
  <c r="BK320" i="2"/>
  <c r="J316" i="2"/>
  <c r="BK308" i="2"/>
  <c r="BK298" i="2"/>
  <c r="BK293" i="2"/>
  <c r="BK281" i="2"/>
  <c r="J263" i="2"/>
  <c r="BK250" i="2"/>
  <c r="J244" i="2"/>
  <c r="J239" i="2"/>
  <c r="BK227" i="2"/>
  <c r="BK224" i="2"/>
  <c r="J213" i="2"/>
  <c r="J207" i="2"/>
  <c r="BK194" i="2"/>
  <c r="BK182" i="2"/>
  <c r="BK176" i="2"/>
  <c r="J166" i="2"/>
  <c r="BK158" i="2"/>
  <c r="BK145" i="2"/>
  <c r="J139" i="2"/>
  <c r="J129" i="2"/>
  <c r="J122" i="2"/>
  <c r="BK510" i="2"/>
  <c r="BK495" i="2"/>
  <c r="BK485" i="2"/>
  <c r="J479" i="2"/>
  <c r="BK470" i="2"/>
  <c r="BK448" i="2"/>
  <c r="J409" i="2"/>
  <c r="J379" i="2"/>
  <c r="J334" i="2"/>
  <c r="J320" i="2"/>
  <c r="J291" i="2"/>
  <c r="J287" i="2"/>
  <c r="BK277" i="2"/>
  <c r="J259" i="2"/>
  <c r="J194" i="2"/>
  <c r="J182" i="2"/>
  <c r="J155" i="2"/>
  <c r="BK129" i="2"/>
  <c r="BK111" i="2"/>
  <c r="BK522" i="2"/>
  <c r="BK519" i="2"/>
  <c r="BK516" i="2"/>
  <c r="BK513" i="2"/>
  <c r="J507" i="2"/>
  <c r="BK498" i="2"/>
  <c r="BK454" i="2"/>
  <c r="J439" i="2"/>
  <c r="J422" i="2"/>
  <c r="BK398" i="2"/>
  <c r="BK391" i="2"/>
  <c r="BK357" i="2"/>
  <c r="BK334" i="2"/>
  <c r="BK324" i="2"/>
  <c r="BK313" i="2"/>
  <c r="J298" i="2"/>
  <c r="J274" i="2"/>
  <c r="BK259" i="2"/>
  <c r="J248" i="2"/>
  <c r="BK232" i="2"/>
  <c r="J227" i="2"/>
  <c r="J219" i="2"/>
  <c r="BK207" i="2"/>
  <c r="BK197" i="2"/>
  <c r="BK173" i="2"/>
  <c r="J148" i="2"/>
  <c r="J132" i="2"/>
  <c r="BK101" i="2"/>
  <c r="BK504" i="2"/>
  <c r="J485" i="2"/>
  <c r="J473" i="2"/>
  <c r="J464" i="2"/>
  <c r="BK457" i="2"/>
  <c r="J432" i="2"/>
  <c r="J412" i="2"/>
  <c r="J398" i="2"/>
  <c r="J376" i="2"/>
  <c r="BK347" i="2"/>
  <c r="BK340" i="2"/>
  <c r="J324" i="2"/>
  <c r="BK304" i="2"/>
  <c r="BK288" i="2"/>
  <c r="BK271" i="2"/>
  <c r="J266" i="2"/>
  <c r="J254" i="2"/>
  <c r="J221" i="2"/>
  <c r="J200" i="2"/>
  <c r="J186" i="2"/>
  <c r="J168" i="2"/>
  <c r="J161" i="2"/>
  <c r="BK139" i="2"/>
  <c r="J114" i="2"/>
  <c r="J111" i="2"/>
  <c r="J91" i="3"/>
  <c r="BK87" i="3"/>
  <c r="J85" i="3"/>
  <c r="BK460" i="2"/>
  <c r="J391" i="2"/>
  <c r="BK366" i="2"/>
  <c r="BK310" i="2"/>
  <c r="J288" i="2"/>
  <c r="J281" i="2"/>
  <c r="BK263" i="2"/>
  <c r="BK200" i="2"/>
  <c r="BK170" i="2"/>
  <c r="J151" i="2"/>
  <c r="BK122" i="2"/>
  <c r="J108" i="2"/>
  <c r="J522" i="2"/>
  <c r="J519" i="2"/>
  <c r="J516" i="2"/>
  <c r="J510" i="2"/>
  <c r="J501" i="2"/>
  <c r="BK473" i="2"/>
  <c r="J448" i="2"/>
  <c r="BK436" i="2"/>
  <c r="J417" i="2"/>
  <c r="BK395" i="2"/>
  <c r="J368" i="2"/>
  <c r="J347" i="2"/>
  <c r="J326" i="2"/>
  <c r="J307" i="2"/>
  <c r="J293" i="2"/>
  <c r="J271" i="2"/>
  <c r="BK257" i="2"/>
  <c r="BK244" i="2"/>
  <c r="J226" i="2"/>
  <c r="BK213" i="2"/>
  <c r="J192" i="2"/>
  <c r="J170" i="2"/>
  <c r="J145" i="2"/>
  <c r="J104" i="2"/>
  <c r="BK507" i="2"/>
  <c r="BK479" i="2"/>
  <c r="J470" i="2"/>
  <c r="J460" i="2"/>
  <c r="BK445" i="2"/>
  <c r="BK426" i="2"/>
  <c r="BK409" i="2"/>
  <c r="BK379" i="2"/>
  <c r="J350" i="2"/>
  <c r="BK337" i="2"/>
  <c r="J321" i="2"/>
  <c r="J301" i="2"/>
  <c r="BK287" i="2"/>
  <c r="BK268" i="2"/>
  <c r="J235" i="2"/>
  <c r="BK219" i="2"/>
  <c r="BK192" i="2"/>
  <c r="J176" i="2"/>
  <c r="BK166" i="2"/>
  <c r="BK151" i="2"/>
  <c r="BK118" i="2"/>
  <c r="BK108" i="2"/>
  <c r="BK89" i="3"/>
  <c r="J86" i="3"/>
  <c r="BK91" i="3"/>
  <c r="J87" i="3"/>
  <c r="J92" i="3"/>
  <c r="BK100" i="2" l="1"/>
  <c r="J100" i="2"/>
  <c r="J61" i="2" s="1"/>
  <c r="BK107" i="2"/>
  <c r="J107" i="2"/>
  <c r="J62" i="2" s="1"/>
  <c r="P144" i="2"/>
  <c r="P167" i="2"/>
  <c r="R179" i="2"/>
  <c r="T196" i="2"/>
  <c r="R202" i="2"/>
  <c r="R270" i="2"/>
  <c r="BK286" i="2"/>
  <c r="J286" i="2" s="1"/>
  <c r="J71" i="2" s="1"/>
  <c r="T286" i="2"/>
  <c r="BK297" i="2"/>
  <c r="J297" i="2"/>
  <c r="J73" i="2" s="1"/>
  <c r="T297" i="2"/>
  <c r="R312" i="2"/>
  <c r="P330" i="2"/>
  <c r="BK378" i="2"/>
  <c r="J378" i="2"/>
  <c r="J76" i="2" s="1"/>
  <c r="T378" i="2"/>
  <c r="R441" i="2"/>
  <c r="T494" i="2"/>
  <c r="R100" i="2"/>
  <c r="T107" i="2"/>
  <c r="T144" i="2"/>
  <c r="T167" i="2"/>
  <c r="T179" i="2"/>
  <c r="R196" i="2"/>
  <c r="T202" i="2"/>
  <c r="P270" i="2"/>
  <c r="P286" i="2"/>
  <c r="P290" i="2"/>
  <c r="T290" i="2"/>
  <c r="R297" i="2"/>
  <c r="P312" i="2"/>
  <c r="T312" i="2"/>
  <c r="R330" i="2"/>
  <c r="P378" i="2"/>
  <c r="BK441" i="2"/>
  <c r="J441" i="2" s="1"/>
  <c r="J77" i="2" s="1"/>
  <c r="T441" i="2"/>
  <c r="P494" i="2"/>
  <c r="T100" i="2"/>
  <c r="T99" i="2" s="1"/>
  <c r="P107" i="2"/>
  <c r="BK144" i="2"/>
  <c r="J144" i="2" s="1"/>
  <c r="J63" i="2" s="1"/>
  <c r="R167" i="2"/>
  <c r="P179" i="2"/>
  <c r="P196" i="2"/>
  <c r="P202" i="2"/>
  <c r="P100" i="2"/>
  <c r="P99" i="2"/>
  <c r="R107" i="2"/>
  <c r="R144" i="2"/>
  <c r="BK167" i="2"/>
  <c r="J167" i="2" s="1"/>
  <c r="J64" i="2" s="1"/>
  <c r="BK179" i="2"/>
  <c r="J179" i="2"/>
  <c r="J67" i="2"/>
  <c r="BK196" i="2"/>
  <c r="J196" i="2" s="1"/>
  <c r="J68" i="2" s="1"/>
  <c r="BK202" i="2"/>
  <c r="J202" i="2"/>
  <c r="J69" i="2" s="1"/>
  <c r="BK270" i="2"/>
  <c r="J270" i="2"/>
  <c r="J70" i="2" s="1"/>
  <c r="T270" i="2"/>
  <c r="R286" i="2"/>
  <c r="BK290" i="2"/>
  <c r="J290" i="2"/>
  <c r="J72" i="2" s="1"/>
  <c r="R290" i="2"/>
  <c r="P297" i="2"/>
  <c r="BK312" i="2"/>
  <c r="J312" i="2" s="1"/>
  <c r="J74" i="2" s="1"/>
  <c r="BK330" i="2"/>
  <c r="J330" i="2"/>
  <c r="J75" i="2" s="1"/>
  <c r="T330" i="2"/>
  <c r="R378" i="2"/>
  <c r="P441" i="2"/>
  <c r="BK494" i="2"/>
  <c r="J494" i="2"/>
  <c r="J78" i="2" s="1"/>
  <c r="R494" i="2"/>
  <c r="BK84" i="3"/>
  <c r="J84" i="3"/>
  <c r="J61" i="3"/>
  <c r="P84" i="3"/>
  <c r="R84" i="3"/>
  <c r="T84" i="3"/>
  <c r="BK90" i="3"/>
  <c r="J90" i="3"/>
  <c r="J62" i="3" s="1"/>
  <c r="P90" i="3"/>
  <c r="R90" i="3"/>
  <c r="T90" i="3"/>
  <c r="BK175" i="2"/>
  <c r="J175" i="2"/>
  <c r="J65" i="2" s="1"/>
  <c r="F55" i="3"/>
  <c r="BE87" i="3"/>
  <c r="BE89" i="3"/>
  <c r="BE91" i="3"/>
  <c r="J52" i="3"/>
  <c r="E72" i="3"/>
  <c r="BE85" i="3"/>
  <c r="BE88" i="3"/>
  <c r="J55" i="3"/>
  <c r="BE86" i="3"/>
  <c r="BE92" i="3"/>
  <c r="J52" i="2"/>
  <c r="J55" i="2"/>
  <c r="BE122" i="2"/>
  <c r="BE129" i="2"/>
  <c r="BE158" i="2"/>
  <c r="BE168" i="2"/>
  <c r="BE180" i="2"/>
  <c r="BE194" i="2"/>
  <c r="BE207" i="2"/>
  <c r="BE226" i="2"/>
  <c r="BE229" i="2"/>
  <c r="BE244" i="2"/>
  <c r="BE259" i="2"/>
  <c r="BE281" i="2"/>
  <c r="BE291" i="2"/>
  <c r="BE310" i="2"/>
  <c r="BE316" i="2"/>
  <c r="BE363" i="2"/>
  <c r="BE368" i="2"/>
  <c r="BE385" i="2"/>
  <c r="BE432" i="2"/>
  <c r="BE436" i="2"/>
  <c r="BE451" i="2"/>
  <c r="BE470" i="2"/>
  <c r="BE482" i="2"/>
  <c r="BE495" i="2"/>
  <c r="BE510" i="2"/>
  <c r="BE114" i="2"/>
  <c r="BE118" i="2"/>
  <c r="BE126" i="2"/>
  <c r="BE139" i="2"/>
  <c r="BE151" i="2"/>
  <c r="BE155" i="2"/>
  <c r="BE165" i="2"/>
  <c r="BE182" i="2"/>
  <c r="BE186" i="2"/>
  <c r="BE197" i="2"/>
  <c r="BE209" i="2"/>
  <c r="BE239" i="2"/>
  <c r="BE250" i="2"/>
  <c r="BE263" i="2"/>
  <c r="BE277" i="2"/>
  <c r="BE287" i="2"/>
  <c r="BE304" i="2"/>
  <c r="BE308" i="2"/>
  <c r="BE320" i="2"/>
  <c r="BE328" i="2"/>
  <c r="BE331" i="2"/>
  <c r="BE340" i="2"/>
  <c r="BE366" i="2"/>
  <c r="BE376" i="2"/>
  <c r="BE379" i="2"/>
  <c r="BE403" i="2"/>
  <c r="BE448" i="2"/>
  <c r="BE467" i="2"/>
  <c r="BE476" i="2"/>
  <c r="BE479" i="2"/>
  <c r="BE485" i="2"/>
  <c r="BE491" i="2"/>
  <c r="BE501" i="2"/>
  <c r="BE513" i="2"/>
  <c r="BE516" i="2"/>
  <c r="BE519" i="2"/>
  <c r="BE522" i="2"/>
  <c r="F55" i="2"/>
  <c r="BE101" i="2"/>
  <c r="BE132" i="2"/>
  <c r="BE136" i="2"/>
  <c r="BE142" i="2"/>
  <c r="BE145" i="2"/>
  <c r="BE161" i="2"/>
  <c r="BE166" i="2"/>
  <c r="BE173" i="2"/>
  <c r="BE176" i="2"/>
  <c r="BE192" i="2"/>
  <c r="BE203" i="2"/>
  <c r="BE213" i="2"/>
  <c r="BE221" i="2"/>
  <c r="BE224" i="2"/>
  <c r="BE227" i="2"/>
  <c r="BE235" i="2"/>
  <c r="BE248" i="2"/>
  <c r="BE254" i="2"/>
  <c r="BE266" i="2"/>
  <c r="BE293" i="2"/>
  <c r="BE295" i="2"/>
  <c r="BE298" i="2"/>
  <c r="BE307" i="2"/>
  <c r="BE313" i="2"/>
  <c r="BE317" i="2"/>
  <c r="BE321" i="2"/>
  <c r="BE326" i="2"/>
  <c r="BE337" i="2"/>
  <c r="BE344" i="2"/>
  <c r="BE357" i="2"/>
  <c r="BE372" i="2"/>
  <c r="BE391" i="2"/>
  <c r="BE398" i="2"/>
  <c r="BE412" i="2"/>
  <c r="BE417" i="2"/>
  <c r="BE420" i="2"/>
  <c r="BE422" i="2"/>
  <c r="BE426" i="2"/>
  <c r="BE442" i="2"/>
  <c r="BE445" i="2"/>
  <c r="BE464" i="2"/>
  <c r="BE473" i="2"/>
  <c r="BE498" i="2"/>
  <c r="E48" i="2"/>
  <c r="BE104" i="2"/>
  <c r="BE108" i="2"/>
  <c r="BE111" i="2"/>
  <c r="BE148" i="2"/>
  <c r="BE170" i="2"/>
  <c r="BE189" i="2"/>
  <c r="BE200" i="2"/>
  <c r="BE219" i="2"/>
  <c r="BE232" i="2"/>
  <c r="BE257" i="2"/>
  <c r="BE268" i="2"/>
  <c r="BE271" i="2"/>
  <c r="BE274" i="2"/>
  <c r="BE284" i="2"/>
  <c r="BE288" i="2"/>
  <c r="BE301" i="2"/>
  <c r="BE324" i="2"/>
  <c r="BE334" i="2"/>
  <c r="BE347" i="2"/>
  <c r="BE350" i="2"/>
  <c r="BE395" i="2"/>
  <c r="BE409" i="2"/>
  <c r="BE439" i="2"/>
  <c r="BE454" i="2"/>
  <c r="BE457" i="2"/>
  <c r="BE460" i="2"/>
  <c r="BE504" i="2"/>
  <c r="BE507" i="2"/>
  <c r="F34" i="2"/>
  <c r="BA55" i="1" s="1"/>
  <c r="F35" i="2"/>
  <c r="BB55" i="1" s="1"/>
  <c r="F35" i="3"/>
  <c r="BB56" i="1" s="1"/>
  <c r="F34" i="3"/>
  <c r="BA56" i="1"/>
  <c r="F36" i="3"/>
  <c r="BC56" i="1" s="1"/>
  <c r="F37" i="2"/>
  <c r="BD55" i="1" s="1"/>
  <c r="J34" i="2"/>
  <c r="AW55" i="1" s="1"/>
  <c r="F36" i="2"/>
  <c r="BC55" i="1"/>
  <c r="J34" i="3"/>
  <c r="AW56" i="1" s="1"/>
  <c r="F37" i="3"/>
  <c r="BD56" i="1" s="1"/>
  <c r="T83" i="3" l="1"/>
  <c r="T82" i="3" s="1"/>
  <c r="P83" i="3"/>
  <c r="P82" i="3"/>
  <c r="AU56" i="1"/>
  <c r="R83" i="3"/>
  <c r="R82" i="3" s="1"/>
  <c r="P178" i="2"/>
  <c r="P98" i="2"/>
  <c r="AU55" i="1" s="1"/>
  <c r="T178" i="2"/>
  <c r="T98" i="2" s="1"/>
  <c r="R99" i="2"/>
  <c r="R178" i="2"/>
  <c r="BK99" i="2"/>
  <c r="J99" i="2" s="1"/>
  <c r="J60" i="2" s="1"/>
  <c r="BK178" i="2"/>
  <c r="J178" i="2"/>
  <c r="J66" i="2" s="1"/>
  <c r="BK83" i="3"/>
  <c r="J83" i="3"/>
  <c r="J60" i="3" s="1"/>
  <c r="F33" i="2"/>
  <c r="AZ55" i="1"/>
  <c r="J33" i="2"/>
  <c r="AV55" i="1" s="1"/>
  <c r="AT55" i="1" s="1"/>
  <c r="BC54" i="1"/>
  <c r="W32" i="1"/>
  <c r="BB54" i="1"/>
  <c r="AX54" i="1"/>
  <c r="BD54" i="1"/>
  <c r="W33" i="1" s="1"/>
  <c r="BA54" i="1"/>
  <c r="W30" i="1"/>
  <c r="F33" i="3"/>
  <c r="AZ56" i="1" s="1"/>
  <c r="J33" i="3"/>
  <c r="AV56" i="1" s="1"/>
  <c r="AT56" i="1" s="1"/>
  <c r="R98" i="2" l="1"/>
  <c r="BK82" i="3"/>
  <c r="J82" i="3" s="1"/>
  <c r="J59" i="3" s="1"/>
  <c r="BK98" i="2"/>
  <c r="J98" i="2"/>
  <c r="J59" i="2" s="1"/>
  <c r="AU54" i="1"/>
  <c r="AZ54" i="1"/>
  <c r="W29" i="1" s="1"/>
  <c r="W31" i="1"/>
  <c r="AW54" i="1"/>
  <c r="AK30" i="1"/>
  <c r="AY54" i="1"/>
  <c r="J30" i="3" l="1"/>
  <c r="AG56" i="1"/>
  <c r="J30" i="2"/>
  <c r="AG55" i="1"/>
  <c r="AV54" i="1"/>
  <c r="AK29" i="1"/>
  <c r="J39" i="2" l="1"/>
  <c r="J39" i="3"/>
  <c r="AN55" i="1"/>
  <c r="AN56" i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<sst xmlns="http://schemas.openxmlformats.org/spreadsheetml/2006/main" count="5083" uniqueCount="1105">
  <si>
    <t>Export Komplet</t>
  </si>
  <si>
    <t>VZ</t>
  </si>
  <si>
    <t>2.0</t>
  </si>
  <si>
    <t>ZAMOK</t>
  </si>
  <si>
    <t>False</t>
  </si>
  <si>
    <t>{1ebb2be7-b968-41ea-9ab5-ab57706f66bf}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</si>
  <si>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</si>
  <si>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</si>
  <si>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</si>
  <si>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</si>
  <si>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</si>
  <si>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</si>
  <si>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</si>
  <si>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</si>
  <si>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651923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</si>
  <si>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</si>
  <si>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</si>
  <si>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rekonstrukce sociálního zařízení na Gymnáziu Vysoké Mýto - šatna chlapci, 1.NP</t>
  </si>
  <si>
    <t>KSO:</t>
  </si>
  <si>
    <t>801 32 19</t>
  </si>
  <si>
    <t>CC-CZ:</t>
  </si>
  <si>
    <t/>
  </si>
  <si>
    <t>Místo:</t>
  </si>
  <si>
    <t xml:space="preserve"> </t>
  </si>
  <si>
    <t>Datum:</t>
  </si>
  <si>
    <t>15. 9. 2023</t>
  </si>
  <si>
    <t>Zadavatel:</t>
  </si>
  <si>
    <t>IČ:</t>
  </si>
  <si>
    <t>49314645</t>
  </si>
  <si>
    <t>Gymnázium Vysoké Mýto</t>
  </si>
  <si>
    <t>DIČ:</t>
  </si>
  <si>
    <t>Uchazeč:</t>
  </si>
  <si>
    <t>Vyplň údaj</t>
  </si>
  <si>
    <t>Projektant:</t>
  </si>
  <si>
    <t>15028909</t>
  </si>
  <si>
    <t>BKN spol. s r.o.</t>
  </si>
  <si>
    <t>CZ15028909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</si>
  <si>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</si>
  <si>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</si>
  <si>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</si>
  <si>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</si>
  <si>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</si>
  <si>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</si>
  <si>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</si>
  <si>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</si>
  <si>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</si>
  <si>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</si>
  <si>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</si>
  <si>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</si>
  <si>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</si>
  <si>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</si>
  <si>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</si>
  <si>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</si>
  <si>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</si>
  <si>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</si>
  <si>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</si>
  <si>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</si>
  <si>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</si>
  <si>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</si>
  <si>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</si>
  <si>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</si>
  <si>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</si>
  <si>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</si>
  <si>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</si>
  <si>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</si>
  <si>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</si>
  <si>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</si>
  <si>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</si>
  <si>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</si>
  <si>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</si>
  <si>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</si>
  <si>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</si>
  <si>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</si>
  <si>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</si>
  <si>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</si>
  <si>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</si>
  <si>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</si>
  <si>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</si>
  <si>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</si>
  <si>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</si>
  <si>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D.1</t>
  </si>
  <si>
    <t>Architektonicko stavební řešení</t>
  </si>
  <si>
    <t>STA</t>
  </si>
  <si>
    <t>1</t>
  </si>
  <si>
    <t>{7dc2f6cb-395f-493e-aa75-4ab59103e48e}</t>
  </si>
  <si>
    <t>2</t>
  </si>
  <si>
    <t>VON</t>
  </si>
  <si>
    <t>Vedlejší a ostatní náklady</t>
  </si>
  <si>
    <t>{2a45c997-779a-410e-8813-590b6e3bee35}</t>
  </si>
  <si>
    <t>801 32 1</t>
  </si>
  <si>
    <t>KRYCÍ LIST SOUPISU PRACÍ</t>
  </si>
  <si>
    <t>Objekt:</t>
  </si>
  <si>
    <t>D.1 -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</si>
  <si>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</si>
  <si>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</si>
  <si>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</si>
  <si>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</si>
  <si>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</si>
  <si>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</si>
  <si>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</si>
  <si>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</si>
  <si>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</si>
  <si>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</si>
  <si>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</si>
  <si>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</si>
  <si>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</si>
  <si>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</si>
  <si>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</si>
  <si>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</si>
  <si>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</si>
  <si>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</si>
  <si>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</si>
  <si>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</si>
  <si>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</si>
  <si>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</si>
  <si>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</si>
  <si>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</si>
  <si>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</si>
  <si>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</si>
  <si>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</si>
  <si>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</si>
  <si>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</si>
  <si>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</si>
  <si>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</si>
  <si>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</si>
  <si>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</si>
  <si>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</si>
  <si>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</si>
  <si>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</si>
  <si>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</si>
  <si>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</si>
  <si>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</si>
  <si>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</si>
  <si>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</si>
  <si>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</si>
  <si>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</si>
  <si>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ve zdivu nadzákladovém cihlami pálenými plochy přes 0,25 m2 do 1 m2 na maltu vápenocementovou</t>
  </si>
  <si>
    <t>m3</t>
  </si>
  <si>
    <t>CS ÚRS 2023 02</t>
  </si>
  <si>
    <t>4</t>
  </si>
  <si>
    <t>-76455356</t>
  </si>
  <si>
    <t>Online PSC</t>
  </si>
  <si>
    <t>https://podminky.urs.cz/item/CS_URS_2023_02/310238211</t>
  </si>
  <si>
    <t>VV</t>
  </si>
  <si>
    <t>0,3*2,05*0,5 "viz D.1.4</t>
  </si>
  <si>
    <t>342272225</t>
  </si>
  <si>
    <t>Příčky z pórobetonových tvárnic hladkých na tenké maltové lože objemová hmotnost do 500 kg/m3, tloušťka příčky 100 mm</t>
  </si>
  <si>
    <t>m2</t>
  </si>
  <si>
    <t>-1105950320</t>
  </si>
  <si>
    <t>https://podminky.urs.cz/item/CS_URS_2023_02/342272225</t>
  </si>
  <si>
    <t>(0,9+1,25)*2,1 "viz D.1.4</t>
  </si>
  <si>
    <t>6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</si>
  <si>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</si>
  <si>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</si>
  <si>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</si>
  <si>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-1119707721</t>
  </si>
  <si>
    <t>https://podminky.urs.cz/item/CS_URS_2023_02/612131101</t>
  </si>
  <si>
    <t>31,2 "viz položka 612321121</t>
  </si>
  <si>
    <t>612135001</t>
  </si>
  <si>
    <t>Vyrovnání nerovností podkladu vnitřních omítaných ploch maltou, tloušťky do 10 mm vápenocementovou stěn</t>
  </si>
  <si>
    <t>1938811407</t>
  </si>
  <si>
    <t>https://podminky.urs.cz/item/CS_URS_2023_02/612135001</t>
  </si>
  <si>
    <t>5</t>
  </si>
  <si>
    <t>612135091</t>
  </si>
  <si>
    <t>Vyrovnání nerovností podkladu vnitřních omítaných ploch Příplatek k ceně za každých dalších 5 mm tloušťky podkladní vrstvy přes 10 mm maltou vápenocementovou stěn</t>
  </si>
  <si>
    <t>931121454</t>
  </si>
  <si>
    <t>https://podminky.urs.cz/item/CS_URS_2023_02/612135091</t>
  </si>
  <si>
    <t>31,2*4 'Přepočtené koeficientem množství</t>
  </si>
  <si>
    <t>612321121</t>
  </si>
  <si>
    <t>Omítka vápenocementová vnitřních ploch nanášená ručně jednovrstvá, tloušťky do 10 mm hladká svislých konstrukcí stěn</t>
  </si>
  <si>
    <t>1798679959</t>
  </si>
  <si>
    <t>https://podminky.urs.cz/item/CS_URS_2023_02/612321121</t>
  </si>
  <si>
    <t>(2,6+3,05+2,6+0,9+0,9+0,1+0,9+0,9+1,25+0,1+1,25+1,05)*2 "sprchy</t>
  </si>
  <si>
    <t>viz D.1.4</t>
  </si>
  <si>
    <t>7</t>
  </si>
  <si>
    <t>612321191</t>
  </si>
  <si>
    <t>Omítka vápenocementová vnitřních ploch nanášená ručně Příplatek k cenám za každých dalších i započatých 5 mm tloušťky omítky přes 10 mm stěn</t>
  </si>
  <si>
    <t>626849641</t>
  </si>
  <si>
    <t>https://podminky.urs.cz/item/CS_URS_2023_02/612321191</t>
  </si>
  <si>
    <t>31,2*2 'Přepočtené koeficientem množství</t>
  </si>
  <si>
    <t>8</t>
  </si>
  <si>
    <t>612325223</t>
  </si>
  <si>
    <t>Vápenocementová omítka jednotlivých malých ploch štuková na stěnách, plochy jednotlivě přes 0,25 do 1 m2</t>
  </si>
  <si>
    <t>kus</t>
  </si>
  <si>
    <t>-1339997794</t>
  </si>
  <si>
    <t>https://podminky.urs.cz/item/CS_URS_2023_02/612325223</t>
  </si>
  <si>
    <t>2 "viz D.1.4</t>
  </si>
  <si>
    <t>9</t>
  </si>
  <si>
    <t>612325401</t>
  </si>
  <si>
    <t>Oprava vápenocementové omítky vnitřních ploch hrubé, tloušťky do 20 mm stěn, v rozsahu opravované plochy do 10%</t>
  </si>
  <si>
    <t>421715800</t>
  </si>
  <si>
    <t>https://podminky.urs.cz/item/CS_URS_2023_02/612325401</t>
  </si>
  <si>
    <t>140,68 "viz položka 784211103</t>
  </si>
  <si>
    <t>10</t>
  </si>
  <si>
    <t>619995001</t>
  </si>
  <si>
    <t>Začištění omítek (s dodáním hmot) kolem oken, dveří, podlah, obkladů apod.</t>
  </si>
  <si>
    <t>m</t>
  </si>
  <si>
    <t>-310026998</t>
  </si>
  <si>
    <t>https://podminky.urs.cz/item/CS_URS_2023_02/619995001</t>
  </si>
  <si>
    <t>(2,6+3,05+2,6+0,9+0,9+0,1+0,9+0,9+1,25+0,1+1,25+1,05) "sprchy</t>
  </si>
  <si>
    <t>11</t>
  </si>
  <si>
    <t>632451032</t>
  </si>
  <si>
    <t>Potěr cementový vyrovnávací z malty (MC-15) v ploše o průměrné (střední) tl. přes 20 do 30 mm</t>
  </si>
  <si>
    <t>-319114785</t>
  </si>
  <si>
    <t>https://podminky.urs.cz/item/CS_URS_2023_02/632451032</t>
  </si>
  <si>
    <t>7,2*2,15 "šatna viz D.1.4</t>
  </si>
  <si>
    <t>12</t>
  </si>
  <si>
    <t>642944121</t>
  </si>
  <si>
    <t>Osazení ocelových dveřních zárubní lisovaných nebo z úhelníků dodatečně s vybetonováním prahu, plochy do 2,5 m2</t>
  </si>
  <si>
    <t>-144106138</t>
  </si>
  <si>
    <t>https://podminky.urs.cz/item/CS_URS_2023_02/642944121</t>
  </si>
  <si>
    <t>1 "viz D.1.4</t>
  </si>
  <si>
    <t>13</t>
  </si>
  <si>
    <t>M</t>
  </si>
  <si>
    <t>55331432</t>
  </si>
  <si>
    <t>zárubeň jednokřídlá ocelová pro dodatečnou montáž tl stěny 75-100mm rozměru 800/1970, 2100mm</t>
  </si>
  <si>
    <t>1131383986</t>
  </si>
  <si>
    <t>1 "viz položka 642944121</t>
  </si>
  <si>
    <t>Ostatní konstrukce a práce, bourání</t>
  </si>
  <si>
    <t>14</t>
  </si>
  <si>
    <t>949101112</t>
  </si>
  <si>
    <t>Lešení pomocné pracovní pro objekty pozemních staveb pro zatížení do 150 kg/m2, o výšce lešeňové podlahy přes 1,9 do 3,5 m</t>
  </si>
  <si>
    <t>1213388070</t>
  </si>
  <si>
    <t>https://podminky.urs.cz/item/CS_URS_2023_02/949101112</t>
  </si>
  <si>
    <t>7,2*2,15+2,6*3,05+1,2*0,15+1,4*0,3</t>
  </si>
  <si>
    <t>952901114</t>
  </si>
  <si>
    <t>Vyčištění budov nebo objektů před předáním do užívání budov bytové nebo občanské výstavby, světlé výšky podlaží přes 4 m</t>
  </si>
  <si>
    <t>1712635432</t>
  </si>
  <si>
    <t>https://podminky.urs.cz/item/CS_URS_2023_02/952901114</t>
  </si>
  <si>
    <t>24,01 "viz položka 949101112</t>
  </si>
  <si>
    <t>16</t>
  </si>
  <si>
    <t>962031132</t>
  </si>
  <si>
    <t>Bourání příček z cihel, tvárnic nebo příčkovek z cihel pálených, plných nebo dutých na maltu vápennou nebo vápenocementovou, tl. do 100 mm</t>
  </si>
  <si>
    <t>2139566641</t>
  </si>
  <si>
    <t>https://podminky.urs.cz/item/CS_URS_2023_02/962031132</t>
  </si>
  <si>
    <t>0,9*2*2 "sprchy</t>
  </si>
  <si>
    <t>viz D.1.3</t>
  </si>
  <si>
    <t>17</t>
  </si>
  <si>
    <t>968072455</t>
  </si>
  <si>
    <t>Vybourání kovových rámů oken s křídly, dveřních zárubní, vrat, stěn, ostění nebo obkladů dveřních zárubní, plochy do 2 m2</t>
  </si>
  <si>
    <t>1703866942</t>
  </si>
  <si>
    <t>https://podminky.urs.cz/item/CS_URS_2023_02/968072455</t>
  </si>
  <si>
    <t>1 "viz D.1.3</t>
  </si>
  <si>
    <t>18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</si>
  <si>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</si>
  <si>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</si>
  <si>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-1346556871</t>
  </si>
  <si>
    <t>https://podminky.urs.cz/item/CS_URS_2023_02/971033431</t>
  </si>
  <si>
    <t>2*0,1 "viz D.1.3</t>
  </si>
  <si>
    <t>19</t>
  </si>
  <si>
    <t>978013191</t>
  </si>
  <si>
    <t>Otlučení vápenných nebo vápenocementových omítek vnitřních ploch stěn s vyškrabáním spar, s očištěním zdiva, v rozsahu přes 50 do 100 %</t>
  </si>
  <si>
    <t>-1932833126</t>
  </si>
  <si>
    <t>https://podminky.urs.cz/item/CS_URS_2023_02/978013191</t>
  </si>
  <si>
    <t>(2,6+3,05+2,6+1,05+0,9+0,15+0,9+0,9+0,9+0,15+0,9+0,9+0,9)*2 "sprchy</t>
  </si>
  <si>
    <t>20</t>
  </si>
  <si>
    <t>98900X101</t>
  </si>
  <si>
    <t xml:space="preserve">Drobné stavební přípomoce v rámci dokončovacích úprav, řezání, vyspravení stávajících konstrukcí a ostatní stavební práce a konstrukce nutné k řádnému dokončení díla </t>
  </si>
  <si>
    <t>hod</t>
  </si>
  <si>
    <t>-796730087</t>
  </si>
  <si>
    <t>55399901X102</t>
  </si>
  <si>
    <t>drobný blíže nespecifikovaný spojovací materiál s povrchovou úpravou žárovým pozinkováním nutný k řádnému dokončení díla včetně dílenské domumentace</t>
  </si>
  <si>
    <t>kg</t>
  </si>
  <si>
    <t>1215596805</t>
  </si>
  <si>
    <t>997</t>
  </si>
  <si>
    <t>Přesun sutě</t>
  </si>
  <si>
    <t>22</t>
  </si>
  <si>
    <t>997013501</t>
  </si>
  <si>
    <t>Odvoz suti a vybouraných hmot na skládku nebo meziskládku se složením, na vzdálenost do 1 km</t>
  </si>
  <si>
    <t>t</t>
  </si>
  <si>
    <t>782026380</t>
  </si>
  <si>
    <t>https://podminky.urs.cz/item/CS_URS_2023_02/997013501</t>
  </si>
  <si>
    <t>23</t>
  </si>
  <si>
    <t>997013509</t>
  </si>
  <si>
    <t>Odvoz suti a vybouraných hmot na skládku nebo meziskládku se složením, na vzdálenost Příplatek k ceně za každý další i započatý 1 km přes 1 km</t>
  </si>
  <si>
    <t>358124697</t>
  </si>
  <si>
    <t>https://podminky.urs.cz/item/CS_URS_2023_02/997013509</t>
  </si>
  <si>
    <t>6,153*7 'Přepočtené koeficientem množství</t>
  </si>
  <si>
    <t>24</t>
  </si>
  <si>
    <t>997013631</t>
  </si>
  <si>
    <t>Poplatek za uložení stavebního odpadu na skládce (skládkovné) směsného stavebního a demoličního zatříděného do Katalogu odpadů pod kódem 17 09 04</t>
  </si>
  <si>
    <t>1811095502</t>
  </si>
  <si>
    <t>https://podminky.urs.cz/item/CS_URS_2023_02/997013631</t>
  </si>
  <si>
    <t>998</t>
  </si>
  <si>
    <t>Přesun hmot</t>
  </si>
  <si>
    <t>25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</si>
  <si>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</si>
  <si>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</si>
  <si>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1834193691</t>
  </si>
  <si>
    <t>https://podminky.urs.cz/item/CS_URS_2023_02/998018003</t>
  </si>
  <si>
    <t>PSV</t>
  </si>
  <si>
    <t>Práce a dodávky PSV</t>
  </si>
  <si>
    <t>721</t>
  </si>
  <si>
    <t>Zdravotechnika - vnitřní kanalizace</t>
  </si>
  <si>
    <t>26</t>
  </si>
  <si>
    <t>7211740X01</t>
  </si>
  <si>
    <t>Úprava kanalizačního potrubí pro osazení nových koncových prvků</t>
  </si>
  <si>
    <t>soubor</t>
  </si>
  <si>
    <t>-965136494</t>
  </si>
  <si>
    <t>27</t>
  </si>
  <si>
    <t>721210824X01</t>
  </si>
  <si>
    <t>Demontáž kanalizačního příslušenství vpustí podlahových sprchových DN 125</t>
  </si>
  <si>
    <t>-1692580834</t>
  </si>
  <si>
    <t>https://podminky.urs.cz/item/CS_URS_2023_02/721210824X01</t>
  </si>
  <si>
    <t>2 "sprchy</t>
  </si>
  <si>
    <t>28</t>
  </si>
  <si>
    <t>721212123</t>
  </si>
  <si>
    <t>Odtokové sprchové žlaby se zápachovou uzávěrkou a krycím roštem délky 800 mm</t>
  </si>
  <si>
    <t>-1534527571</t>
  </si>
  <si>
    <t>https://podminky.urs.cz/item/CS_URS_2023_02/721212123</t>
  </si>
  <si>
    <t>29</t>
  </si>
  <si>
    <t>721910932X01</t>
  </si>
  <si>
    <t>Kontrola a pročištění kanalizačního potrubí od zařizovacích předmětů potrubí do DN 150</t>
  </si>
  <si>
    <t>-1693711916</t>
  </si>
  <si>
    <t>https://podminky.urs.cz/item/CS_URS_2023_02/721910932X01</t>
  </si>
  <si>
    <t>10 "viz D.1.1</t>
  </si>
  <si>
    <t>30</t>
  </si>
  <si>
    <t>7219741X01</t>
  </si>
  <si>
    <t>Oprava části kanalizačního potrubí výměnou do DN150</t>
  </si>
  <si>
    <t>876106699</t>
  </si>
  <si>
    <t>31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</si>
  <si>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</si>
  <si>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</si>
  <si>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-1958919269</t>
  </si>
  <si>
    <t>https://podminky.urs.cz/item/CS_URS_2023_02/998721181</t>
  </si>
  <si>
    <t>722</t>
  </si>
  <si>
    <t>Zdravotechnika - vnitřní vodovod</t>
  </si>
  <si>
    <t>32</t>
  </si>
  <si>
    <t>7221X01</t>
  </si>
  <si>
    <t>Úprava stávajícího vodovodního potrubí pro osazení nových prvků a dopojení včetně dodání materiálů</t>
  </si>
  <si>
    <t>1412284056</t>
  </si>
  <si>
    <t>https://podminky.urs.cz/item/CS_URS_2023_02/7221X01</t>
  </si>
  <si>
    <t>33</t>
  </si>
  <si>
    <t>998722181</t>
  </si>
  <si>
    <t>Přesun hmot pro vnitřní vodovod stanovený z hmotnosti přesunovaného materiálu Příplatek k ceně za přesun prováděný bez použití mechanizace pro jakoukoliv výšku objektu</t>
  </si>
  <si>
    <t>308931315</t>
  </si>
  <si>
    <t>https://podminky.urs.cz/item/CS_URS_2023_02/998722181</t>
  </si>
  <si>
    <t>725</t>
  </si>
  <si>
    <t>Zdravotechnika - zařizovací předměty</t>
  </si>
  <si>
    <t>34</t>
  </si>
  <si>
    <t>725110811</t>
  </si>
  <si>
    <t>Demontáž klozetů splachovacích s nádrží nebo tlakovým splachovačem</t>
  </si>
  <si>
    <t>-1004721708</t>
  </si>
  <si>
    <t>https://podminky.urs.cz/item/CS_URS_2023_02/725110811</t>
  </si>
  <si>
    <t>1 "sprchy</t>
  </si>
  <si>
    <t>35</t>
  </si>
  <si>
    <t>725112173X01</t>
  </si>
  <si>
    <t>Zařízení záchodů kombi klozety s hlubokým splachováním zvýšený 50 cm s odpadem svislým, duroplastové sedátko s antibakteriální úpravou, ovládací tlačítko pro dvě množství 3/6 l, ovládání seshora</t>
  </si>
  <si>
    <t>-697932485</t>
  </si>
  <si>
    <t>1 "viz d.1.4</t>
  </si>
  <si>
    <t>36</t>
  </si>
  <si>
    <t>725210821</t>
  </si>
  <si>
    <t>Demontáž umyvadel bez výtokových armatur umyvadel</t>
  </si>
  <si>
    <t>275097714</t>
  </si>
  <si>
    <t>https://podminky.urs.cz/item/CS_URS_2023_02/725210821</t>
  </si>
  <si>
    <t xml:space="preserve">1 "sprchy </t>
  </si>
  <si>
    <t>37</t>
  </si>
  <si>
    <t>725211616</t>
  </si>
  <si>
    <t>Umyvadla keramická bílá bez výtokových armatur připevněná na stěnu šrouby s krytem na sifon (polosloupem), šířka umyvadla 550 mm</t>
  </si>
  <si>
    <t>1324185150</t>
  </si>
  <si>
    <t>https://podminky.urs.cz/item/CS_URS_2023_02/725211616</t>
  </si>
  <si>
    <t>1 "šatna</t>
  </si>
  <si>
    <t>1 "srprchy</t>
  </si>
  <si>
    <t>Součet</t>
  </si>
  <si>
    <t>38</t>
  </si>
  <si>
    <t>72529151X01</t>
  </si>
  <si>
    <t>Doplňky zařízení koupelen a záchodů bezdotykový dávkovač tekutého mýdla</t>
  </si>
  <si>
    <t>1292597063</t>
  </si>
  <si>
    <t>39</t>
  </si>
  <si>
    <t>725291521</t>
  </si>
  <si>
    <t>Doplňky zařízení koupelen a záchodů plastové zásobník toaletních papírů</t>
  </si>
  <si>
    <t>14607518</t>
  </si>
  <si>
    <t>https://podminky.urs.cz/item/CS_URS_2023_02/725291521</t>
  </si>
  <si>
    <t>40</t>
  </si>
  <si>
    <t>725291643X01</t>
  </si>
  <si>
    <t>Doplňky zařízení koupelen a záchodů nerezové poličky pro odložení mýdla</t>
  </si>
  <si>
    <t>248216857</t>
  </si>
  <si>
    <t>41</t>
  </si>
  <si>
    <t>725291643X02</t>
  </si>
  <si>
    <t>Doplňky zařízení koupelen a záchodů nerezové háčky na oděvy, ručníky</t>
  </si>
  <si>
    <t>1152896946</t>
  </si>
  <si>
    <t>42</t>
  </si>
  <si>
    <t>725291644X01</t>
  </si>
  <si>
    <t>Doplňky zařízení koupelen a záchodů nástěnný držák na WC štětku</t>
  </si>
  <si>
    <t>-1196521971</t>
  </si>
  <si>
    <t>https://podminky.urs.cz/item/CS_URS_2023_02/725291644X01</t>
  </si>
  <si>
    <t>43</t>
  </si>
  <si>
    <t>725510803X01</t>
  </si>
  <si>
    <t>Demontáž plynových ohřívačů cirkulačních zásobníkových ohřívačů vody včetně odkouření</t>
  </si>
  <si>
    <t>921229513</t>
  </si>
  <si>
    <t>44</t>
  </si>
  <si>
    <t>725515281</t>
  </si>
  <si>
    <t>Plynové ohřívače montáž ohřívačů zásobníkových závěsných s přirozeným odtahem spalin</t>
  </si>
  <si>
    <t>1766469566</t>
  </si>
  <si>
    <t>https://podminky.urs.cz/item/CS_URS_2023_02/725515281</t>
  </si>
  <si>
    <t>1 "viz D.1.4 , použití stávajícícho ohřívače</t>
  </si>
  <si>
    <t>45</t>
  </si>
  <si>
    <t>725810811</t>
  </si>
  <si>
    <t>Demontáž výtokových ventilů nástěnných</t>
  </si>
  <si>
    <t>365447352</t>
  </si>
  <si>
    <t>https://podminky.urs.cz/item/CS_URS_2023_02/725810811</t>
  </si>
  <si>
    <t>46</t>
  </si>
  <si>
    <t>725813111</t>
  </si>
  <si>
    <t>Ventily rohové bez připojovací trubičky nebo flexi hadičky G 1/2"</t>
  </si>
  <si>
    <t>244537505</t>
  </si>
  <si>
    <t>https://podminky.urs.cz/item/CS_URS_2023_02/725813111</t>
  </si>
  <si>
    <t>2*2 "viz Umyvadla</t>
  </si>
  <si>
    <t>1 "viz WC</t>
  </si>
  <si>
    <t>47</t>
  </si>
  <si>
    <t>725820801</t>
  </si>
  <si>
    <t>Demontáž baterií nástěnných do G 3/4</t>
  </si>
  <si>
    <t>-1714291158</t>
  </si>
  <si>
    <t>https://podminky.urs.cz/item/CS_URS_2023_02/725820801</t>
  </si>
  <si>
    <t>48</t>
  </si>
  <si>
    <t>725822611X01</t>
  </si>
  <si>
    <t>Baterie umyvadlové stojánkové pákové materiál mosaz, povrch chrom</t>
  </si>
  <si>
    <t>579147351</t>
  </si>
  <si>
    <t>2 "viz položka 725211616</t>
  </si>
  <si>
    <t>49</t>
  </si>
  <si>
    <t>725840850</t>
  </si>
  <si>
    <t>Demontáž baterií sprchových diferenciálních do G 3/4 x 1</t>
  </si>
  <si>
    <t>1319829778</t>
  </si>
  <si>
    <t>https://podminky.urs.cz/item/CS_URS_2023_02/725840850</t>
  </si>
  <si>
    <t>50</t>
  </si>
  <si>
    <t>725841312</t>
  </si>
  <si>
    <t>Baterie sprchové nástěnné pákové</t>
  </si>
  <si>
    <t>919429058</t>
  </si>
  <si>
    <t>https://podminky.urs.cz/item/CS_URS_2023_02/725841312</t>
  </si>
  <si>
    <t>2 "sprchy viz d.1.4</t>
  </si>
  <si>
    <t>51</t>
  </si>
  <si>
    <t>725841312X01</t>
  </si>
  <si>
    <t>Baterie sprchové nástěnné pákové příslušenství sprchový komplet (tyč, hadice dl.150cm, úsporná růžice)</t>
  </si>
  <si>
    <t>1981855689</t>
  </si>
  <si>
    <t>52</t>
  </si>
  <si>
    <t>725860811</t>
  </si>
  <si>
    <t>Demontáž zápachových uzávěrek pro zařizovací předměty jednoduchých</t>
  </si>
  <si>
    <t>-1989547107</t>
  </si>
  <si>
    <t>https://podminky.urs.cz/item/CS_URS_2023_02/725860811</t>
  </si>
  <si>
    <t>53</t>
  </si>
  <si>
    <t>725861102</t>
  </si>
  <si>
    <t>Zápachové uzávěrky zařizovacích předmětů pro umyvadla DN 40</t>
  </si>
  <si>
    <t>-354764114</t>
  </si>
  <si>
    <t>https://podminky.urs.cz/item/CS_URS_2023_02/725861102</t>
  </si>
  <si>
    <t>54</t>
  </si>
  <si>
    <t>725991811X01</t>
  </si>
  <si>
    <t>Demontáž zařízení koupelen (zásobníky mýdla, zásobníky toaletních papírů, osoušeče,...)</t>
  </si>
  <si>
    <t>-1598147255</t>
  </si>
  <si>
    <t>55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</si>
  <si>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</si>
  <si>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</si>
  <si>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955633915</t>
  </si>
  <si>
    <t>https://podminky.urs.cz/item/CS_URS_2023_02/998725181</t>
  </si>
  <si>
    <t>735</t>
  </si>
  <si>
    <t>Ústřední vytápění - otopná tělesa</t>
  </si>
  <si>
    <t>56</t>
  </si>
  <si>
    <t>735111810</t>
  </si>
  <si>
    <t>Demontáž otopných těles litinových článkových</t>
  </si>
  <si>
    <t>-1356800437</t>
  </si>
  <si>
    <t>https://podminky.urs.cz/item/CS_URS_2023_02/735111810</t>
  </si>
  <si>
    <t>7,2 "viz položka 735494811</t>
  </si>
  <si>
    <t>57</t>
  </si>
  <si>
    <t>735118110</t>
  </si>
  <si>
    <t>Otopná tělesa litinová zkoušky těsnosti vodou těles článkových</t>
  </si>
  <si>
    <t>-1560550413</t>
  </si>
  <si>
    <t>https://podminky.urs.cz/item/CS_URS_2023_02/735118110</t>
  </si>
  <si>
    <t>58</t>
  </si>
  <si>
    <t>735119140</t>
  </si>
  <si>
    <t>Otopná tělesa litinová montáž těles článkových</t>
  </si>
  <si>
    <t>-2115818053</t>
  </si>
  <si>
    <t>https://podminky.urs.cz/item/CS_URS_2023_02/735119140</t>
  </si>
  <si>
    <t>zpětná montáž</t>
  </si>
  <si>
    <t>59</t>
  </si>
  <si>
    <t>735494811</t>
  </si>
  <si>
    <t>Vypuštění vody z otopných soustav bez kotlů, ohříváků, zásobníků a nádrží</t>
  </si>
  <si>
    <t>1777544865</t>
  </si>
  <si>
    <t>https://podminky.urs.cz/item/CS_URS_2023_02/735494811</t>
  </si>
  <si>
    <t>0,36*(9+11)</t>
  </si>
  <si>
    <t>60</t>
  </si>
  <si>
    <t>998735181</t>
  </si>
  <si>
    <t>Přesun hmot pro otopná tělesa stanovený z hmotnosti přesunovaného materiálu Příplatek k cenám za přesun prováděný bez použití mechanizace pro jakoukoliv výšku objektu</t>
  </si>
  <si>
    <t>-517474567</t>
  </si>
  <si>
    <t>https://podminky.urs.cz/item/CS_URS_2023_02/998735181</t>
  </si>
  <si>
    <t>741</t>
  </si>
  <si>
    <t>Elektroinstalace - silnoproud</t>
  </si>
  <si>
    <t>61</t>
  </si>
  <si>
    <t>74112X01</t>
  </si>
  <si>
    <t>Elektroinstalační práce během stavebních prací včetně dodávky potřebného materiálu (zasekání kabelů pod omítku, přemístění vypínače,...)</t>
  </si>
  <si>
    <t>449333351</t>
  </si>
  <si>
    <t>62</t>
  </si>
  <si>
    <t>998741181</t>
  </si>
  <si>
    <t>Přesun hmot pro silnoproud stanovený z hmotnosti přesunovaného materiálu Příplatek k ceně za přesun prováděný bez použití mechanizace pro jakoukoliv výšku objektu</t>
  </si>
  <si>
    <t>-654601119</t>
  </si>
  <si>
    <t>https://podminky.urs.cz/item/CS_URS_2023_02/998741181</t>
  </si>
  <si>
    <t>742</t>
  </si>
  <si>
    <t>Elektroinstalace - slaboproud</t>
  </si>
  <si>
    <t>63</t>
  </si>
  <si>
    <t>742310007X01</t>
  </si>
  <si>
    <t>Montáž reproduktoru školního rozhlasu původního s očištěním</t>
  </si>
  <si>
    <t>-1399552972</t>
  </si>
  <si>
    <t>64</t>
  </si>
  <si>
    <t>742310807X01</t>
  </si>
  <si>
    <t>Demontáž reproduktoru školního rozhlasu a uložení</t>
  </si>
  <si>
    <t>758886431</t>
  </si>
  <si>
    <t>65</t>
  </si>
  <si>
    <t>998742181</t>
  </si>
  <si>
    <t>Přesun hmot pro slaboproud stanovený z hmotnosti přesunovaného materiálu Příplatek k ceně za přesun prováděný bez použití mechanizace pro jakoukoliv výšku objektu</t>
  </si>
  <si>
    <t>274069768</t>
  </si>
  <si>
    <t>https://podminky.urs.cz/item/CS_URS_2023_02/998742181</t>
  </si>
  <si>
    <t>763</t>
  </si>
  <si>
    <t>Konstrukce suché výstavby</t>
  </si>
  <si>
    <t>66</t>
  </si>
  <si>
    <t>763164549</t>
  </si>
  <si>
    <t>Obklad konstrukcí sádrokartonovými deskami včetně ochranných úhelníků ve tvaru L rozvinuté šíře přes 0,4 do 0,8 m, opláštěný deskou impregnovanou se skelnou výztuží GM-FH1, tl. 12,5 mm</t>
  </si>
  <si>
    <t>1674240966</t>
  </si>
  <si>
    <t>https://podminky.urs.cz/item/CS_URS_2023_02/763164549</t>
  </si>
  <si>
    <t>4,7 "viz D.1.4</t>
  </si>
  <si>
    <t>67</t>
  </si>
  <si>
    <t>763164670</t>
  </si>
  <si>
    <t>Obklad konstrukcí sádrokartonovými deskami včetně ochranných úhelníků ve tvaru U rozvinuté šíře přes 1,2 m, opláštěný deskou impregnovanou se skelnou výztuží GM-FH1, tl. 2 x 12,5 mm</t>
  </si>
  <si>
    <t>-1423201744</t>
  </si>
  <si>
    <t>https://podminky.urs.cz/item/CS_URS_2023_02/763164670</t>
  </si>
  <si>
    <t>16 "viz D.1.4</t>
  </si>
  <si>
    <t>68</t>
  </si>
  <si>
    <t>763172322</t>
  </si>
  <si>
    <t>Montáž dvířek pro konstrukce ze sádrokartonových desek revizních jednoplášťových pro příčky a předsazené stěny velikost (šxv) 300 x 300 mm</t>
  </si>
  <si>
    <t>1988110751</t>
  </si>
  <si>
    <t>https://podminky.urs.cz/item/CS_URS_2023_02/763172322</t>
  </si>
  <si>
    <t>69</t>
  </si>
  <si>
    <t>59030711</t>
  </si>
  <si>
    <t>dvířka revizní jednokřídlá s automatickým zámkem 300x300mm</t>
  </si>
  <si>
    <t>-1334950378</t>
  </si>
  <si>
    <t>70</t>
  </si>
  <si>
    <t>763411111X01</t>
  </si>
  <si>
    <t>sanitární příčka o celkové výšce 2,10 m. Sanitární příčka bude tvořena eloxovanými hliníkovými profily vyplněných lamino deskami tl. 25 mm. Dveře v sanitární příčce budou opatřeny klikou v kombinaci s WC zámkem, který bude nouzově otevíratelný mincí z vnější strany. Kování z lehkých kovů.</t>
  </si>
  <si>
    <t>-492663947</t>
  </si>
  <si>
    <t>71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</si>
  <si>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</si>
  <si>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</si>
  <si>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663180590</t>
  </si>
  <si>
    <t>https://podminky.urs.cz/item/CS_URS_2023_02/998763381</t>
  </si>
  <si>
    <t>766</t>
  </si>
  <si>
    <t>Konstrukce truhlářské</t>
  </si>
  <si>
    <t>72</t>
  </si>
  <si>
    <t>766660001</t>
  </si>
  <si>
    <t>Montáž dveřních křídel dřevěných nebo plastových otevíravých do ocelové zárubně povrchově upravených jednokřídlových, šířky do 800 mm</t>
  </si>
  <si>
    <t>-1546553405</t>
  </si>
  <si>
    <t>https://podminky.urs.cz/item/CS_URS_2023_02/766660001</t>
  </si>
  <si>
    <t>73</t>
  </si>
  <si>
    <t>61162086X01</t>
  </si>
  <si>
    <t>dveře jednokřídlé lepené jehličnaté dřevo povrch laminátový plné 800x1970mm kování z lehkých kovů, klika-klika, zámek vložkový, odstín slonová kost</t>
  </si>
  <si>
    <t>304172486</t>
  </si>
  <si>
    <t>74</t>
  </si>
  <si>
    <t>766660002</t>
  </si>
  <si>
    <t>Montáž dveřních křídel dřevěných nebo plastových otevíravých do ocelové zárubně povrchově upravených jednokřídlových, šířky přes 800 mm</t>
  </si>
  <si>
    <t>-1456092291</t>
  </si>
  <si>
    <t>https://podminky.urs.cz/item/CS_URS_2023_02/766660002</t>
  </si>
  <si>
    <t>75</t>
  </si>
  <si>
    <t>61162087X01</t>
  </si>
  <si>
    <t>dveře jednokřídlé lepené jehličnaté dřevo povrch laminátový plné 900x1970mm kování z lehkých kovů, klika-klika, zámek vložkový, odstín slonová kost</t>
  </si>
  <si>
    <t>2127567703</t>
  </si>
  <si>
    <t>76</t>
  </si>
  <si>
    <t>766691914</t>
  </si>
  <si>
    <t>Ostatní práce vyvěšení nebo zavěšení křídel dřevěných dveřních, plochy do 2 m2</t>
  </si>
  <si>
    <t>-321728229</t>
  </si>
  <si>
    <t>https://podminky.urs.cz/item/CS_URS_2023_02/766691914</t>
  </si>
  <si>
    <t>2 "viz D.1.3</t>
  </si>
  <si>
    <t>77</t>
  </si>
  <si>
    <t>76669921X01</t>
  </si>
  <si>
    <t>Montáž ostatních truhlářských konstrukcí šatní lavičky s věšáky a policí na boty, provedení antivandal, lavice+opěradlo+věšák s háčky, konstrukce ocel, lavice HPL laminát, š.1500mm, h. 430mm, barva světle šedá, včetně dodávky</t>
  </si>
  <si>
    <t>-894012597</t>
  </si>
  <si>
    <t>3 "viz D.1.4</t>
  </si>
  <si>
    <t>78</t>
  </si>
  <si>
    <t>76669921X02</t>
  </si>
  <si>
    <t>Montáž ostatních truhlářských konstrukcí šatní lavičky s policí na boty, provedení antivandal, lavice+opěradlo, konstrukce ocel, lavice HPL laminát, š.1500mm, h. 430mm, barva světle šedá, včetně dodávky</t>
  </si>
  <si>
    <t>-1903184231</t>
  </si>
  <si>
    <t>79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</si>
  <si>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</si>
  <si>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</si>
  <si>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-1986719166</t>
  </si>
  <si>
    <t>https://podminky.urs.cz/item/CS_URS_2023_02/998766181</t>
  </si>
  <si>
    <t>771</t>
  </si>
  <si>
    <t>Podlahy z dlaždic</t>
  </si>
  <si>
    <t>80</t>
  </si>
  <si>
    <t>771111011</t>
  </si>
  <si>
    <t>Příprava podkladu před provedením dlažby vysátí podlah</t>
  </si>
  <si>
    <t>1512455396</t>
  </si>
  <si>
    <t>https://podminky.urs.cz/item/CS_URS_2023_02/771111011</t>
  </si>
  <si>
    <t>24,37 "viz položka 771574414</t>
  </si>
  <si>
    <t>81</t>
  </si>
  <si>
    <t>771121011</t>
  </si>
  <si>
    <t>Příprava podkladu před provedením dlažby nátěr penetrační na podlahu</t>
  </si>
  <si>
    <t>-1463683083</t>
  </si>
  <si>
    <t>https://podminky.urs.cz/item/CS_URS_2023_02/771121011</t>
  </si>
  <si>
    <t>82</t>
  </si>
  <si>
    <t>771151021</t>
  </si>
  <si>
    <t>Příprava podkladu před provedením dlažby samonivelační stěrka min.pevnosti 30 MPa, tloušťky do 3 mm</t>
  </si>
  <si>
    <t>-928004956</t>
  </si>
  <si>
    <t>https://podminky.urs.cz/item/CS_URS_2023_02/771151021</t>
  </si>
  <si>
    <t>83</t>
  </si>
  <si>
    <t>771473810</t>
  </si>
  <si>
    <t>Demontáž soklíků z dlaždic keramických lepených rovných</t>
  </si>
  <si>
    <t>1619887826</t>
  </si>
  <si>
    <t>https://podminky.urs.cz/item/CS_URS_2023_02/771473810</t>
  </si>
  <si>
    <t>(7,2+2,15)*2 "šatna</t>
  </si>
  <si>
    <t>84</t>
  </si>
  <si>
    <t>771474113</t>
  </si>
  <si>
    <t>Montáž soklů z dlaždic keramických lepených cementovým flexibilním lepidlem rovných, výšky přes 90 do 120 mm</t>
  </si>
  <si>
    <t>-610574202</t>
  </si>
  <si>
    <t>https://podminky.urs.cz/item/CS_URS_2023_02/771474113</t>
  </si>
  <si>
    <t>7,2+2,15+7,2+2,15+0,3+0,3 "šatna viz D.1.4</t>
  </si>
  <si>
    <t>85</t>
  </si>
  <si>
    <t>59761187</t>
  </si>
  <si>
    <t>sokl keramický mrazuvzdorný povrch hladký/lapovaný tl do 10mm výšky přes 90 do 120mm</t>
  </si>
  <si>
    <t>-1132229228</t>
  </si>
  <si>
    <t>19,3 "viz položka 771474113</t>
  </si>
  <si>
    <t>19,3*1,1 'Přepočtené koeficientem množství</t>
  </si>
  <si>
    <t>86</t>
  </si>
  <si>
    <t>771573810</t>
  </si>
  <si>
    <t>Demontáž podlah z dlaždic keramických lepených</t>
  </si>
  <si>
    <t>349254305</t>
  </si>
  <si>
    <t>https://podminky.urs.cz/item/CS_URS_2023_02/771573810</t>
  </si>
  <si>
    <t>7,2*2,15*2 "šatna</t>
  </si>
  <si>
    <t>(2,*3,05+1,2*0,15+1,2*0,5)*2 "sprchy</t>
  </si>
  <si>
    <t>předpoklad 2 vrstev</t>
  </si>
  <si>
    <t>87</t>
  </si>
  <si>
    <t>771574414</t>
  </si>
  <si>
    <t>Montáž podlah z dlaždic keramických lepených cementovým flexibilním lepidlem hladkých, tloušťky do 10 mm přes 4 do 6 ks/m2</t>
  </si>
  <si>
    <t>-1739873229</t>
  </si>
  <si>
    <t>https://podminky.urs.cz/item/CS_URS_2023_02/771574414</t>
  </si>
  <si>
    <t>7,2*2,15+1,4*0,3 "šatna</t>
  </si>
  <si>
    <t>2,6*3,05+0,9*0,4+1,2*0,15 "sprchy</t>
  </si>
  <si>
    <t>88</t>
  </si>
  <si>
    <t>59761131</t>
  </si>
  <si>
    <t>dlažba keramická slinutá mrazuvzdorná do interiéru i exteriéru povrch hladký/leštěný tl do 10mm přes 4 do 6ks/m2</t>
  </si>
  <si>
    <t>-2080856666</t>
  </si>
  <si>
    <t>24,37*1,15 'Přepočtené koeficientem množství</t>
  </si>
  <si>
    <t>89</t>
  </si>
  <si>
    <t>771574414X01</t>
  </si>
  <si>
    <t>Montáž podlah keramických hladkých lepených cementovým flexibilním lepidlem příplatek za dodávku a montáž potřebných doplňků a lišt</t>
  </si>
  <si>
    <t>544080400</t>
  </si>
  <si>
    <t>90</t>
  </si>
  <si>
    <t>771591112</t>
  </si>
  <si>
    <t>Izolace podlahy pod dlažbu nátěrem nebo stěrkou ve dvou vrstvách</t>
  </si>
  <si>
    <t>-1911869358</t>
  </si>
  <si>
    <t>https://podminky.urs.cz/item/CS_URS_2023_02/771591112</t>
  </si>
  <si>
    <t>91</t>
  </si>
  <si>
    <t>771591264</t>
  </si>
  <si>
    <t>Izolace podlahy pod dlažbu těsnícími izolačními pásy mezi podlahou a stěnu</t>
  </si>
  <si>
    <t>53763550</t>
  </si>
  <si>
    <t>https://podminky.urs.cz/item/CS_URS_2023_02/771591264</t>
  </si>
  <si>
    <t>92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</si>
  <si>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</si>
  <si>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</si>
  <si>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-732551165</t>
  </si>
  <si>
    <t>https://podminky.urs.cz/item/CS_URS_2023_02/998771181</t>
  </si>
  <si>
    <t>781</t>
  </si>
  <si>
    <t>Dokončovací práce - obklady</t>
  </si>
  <si>
    <t>93</t>
  </si>
  <si>
    <t>781111011</t>
  </si>
  <si>
    <t>Příprava podkladu před provedením obkladu oprášení (ometení) stěny</t>
  </si>
  <si>
    <t>-1157902729</t>
  </si>
  <si>
    <t>https://podminky.urs.cz/item/CS_URS_2023_02/781111011</t>
  </si>
  <si>
    <t>33,96 "viz položka 781474154</t>
  </si>
  <si>
    <t>1,7*0,3 "viz položka 781571141</t>
  </si>
  <si>
    <t>1,15*0,3 "viz položka 781674114X01</t>
  </si>
  <si>
    <t>94</t>
  </si>
  <si>
    <t>781121011</t>
  </si>
  <si>
    <t>Příprava podkladu před provedením obkladu nátěr penetrační na stěnu</t>
  </si>
  <si>
    <t>1634789027</t>
  </si>
  <si>
    <t>https://podminky.urs.cz/item/CS_URS_2023_02/781121011</t>
  </si>
  <si>
    <t>95</t>
  </si>
  <si>
    <t>781131112</t>
  </si>
  <si>
    <t>Izolace stěny pod obklad izolace nátěrem nebo stěrkou ve dvou vrstvách</t>
  </si>
  <si>
    <t>-2006523050</t>
  </si>
  <si>
    <t>https://podminky.urs.cz/item/CS_URS_2023_02/781131112</t>
  </si>
  <si>
    <t>(1,05+1,25+0,1+2,6+3,05+1,7)*0,3+(0,9+0,9+0,9+0,1+0,9+0,9+1,25)*2,1 "sprchy</t>
  </si>
  <si>
    <t>96</t>
  </si>
  <si>
    <t>781131232</t>
  </si>
  <si>
    <t>Izolace stěny pod obklad izolace těsnícími izolačními pásy pro styčné nebo dilatační spáry</t>
  </si>
  <si>
    <t>-14549572</t>
  </si>
  <si>
    <t>https://podminky.urs.cz/item/CS_URS_2023_02/781131232</t>
  </si>
  <si>
    <t>2,1*6+3*0,3</t>
  </si>
  <si>
    <t>97</t>
  </si>
  <si>
    <t>781473810</t>
  </si>
  <si>
    <t>Demontáž obkladů z dlaždic keramických lepených</t>
  </si>
  <si>
    <t>-2134910786</t>
  </si>
  <si>
    <t>https://podminky.urs.cz/item/CS_URS_2023_02/781473810</t>
  </si>
  <si>
    <t>(2,6+3,05+2,6+1,05+0,9+0,15+0,9+0,9+0,9+0,15+0,9+0,9+0,9)*2*2 "sprchy</t>
  </si>
  <si>
    <t>98</t>
  </si>
  <si>
    <t>781474154</t>
  </si>
  <si>
    <t>Montáž obkladů vnitřních stěn z dlaždic keramických lepených flexibilním lepidlem velkoformátových hladkých přes 4 do 6 ks/m2</t>
  </si>
  <si>
    <t>1701024178</t>
  </si>
  <si>
    <t>https://podminky.urs.cz/item/CS_URS_2023_02/781474154</t>
  </si>
  <si>
    <t>(2,6+3,05+2,6+0,9+0,9+0,1+0,9+0,9+1,25+0,1+1,25+1,05)*2,1 "sprchy</t>
  </si>
  <si>
    <t>1,2 "šatny</t>
  </si>
  <si>
    <t>99</t>
  </si>
  <si>
    <t>59761001</t>
  </si>
  <si>
    <t>obklad velkoformátový keramický hladký přes 4 do 6ks/m2</t>
  </si>
  <si>
    <t>358791829</t>
  </si>
  <si>
    <t>33,96*1,15 'Přepočtené koeficientem množství</t>
  </si>
  <si>
    <t>100</t>
  </si>
  <si>
    <t>781479193X3</t>
  </si>
  <si>
    <t>Montáž obkladů vnitřních stěn z dlaždic keramických Příplatek k cenám za montáž a dodání všech doplňkových prvků a lišt apod. dle vybraného výrobce a úprav (proniků) v obkladech</t>
  </si>
  <si>
    <t>-346495832</t>
  </si>
  <si>
    <t>101</t>
  </si>
  <si>
    <t>781491022</t>
  </si>
  <si>
    <t>Montáž zrcadel lepených silikonovým tmelem na keramický obklad, plochy přes 1 m2</t>
  </si>
  <si>
    <t>-247317566</t>
  </si>
  <si>
    <t>https://podminky.urs.cz/item/CS_URS_2023_02/781491022</t>
  </si>
  <si>
    <t>1,2*1 "šatna viz D.1.4</t>
  </si>
  <si>
    <t>102</t>
  </si>
  <si>
    <t>63465124</t>
  </si>
  <si>
    <t>zrcadlo nemontované čiré tl 4mm max rozměr 3210x2250mm</t>
  </si>
  <si>
    <t>-1381419403</t>
  </si>
  <si>
    <t>1,2*1,1 'Přepočtené koeficientem množství</t>
  </si>
  <si>
    <t>103</t>
  </si>
  <si>
    <t>781495115</t>
  </si>
  <si>
    <t>Obklad - dokončující práce ostatní práce spárování silikonem</t>
  </si>
  <si>
    <t>1181906446</t>
  </si>
  <si>
    <t>https://podminky.urs.cz/item/CS_URS_2023_02/781495115</t>
  </si>
  <si>
    <t>104</t>
  </si>
  <si>
    <t>781495211</t>
  </si>
  <si>
    <t>Čištění vnitřních ploch po provedení obkladu stěn chemickými prostředky</t>
  </si>
  <si>
    <t>-1770168242</t>
  </si>
  <si>
    <t>https://podminky.urs.cz/item/CS_URS_2023_02/781495211</t>
  </si>
  <si>
    <t>105</t>
  </si>
  <si>
    <t>781571141</t>
  </si>
  <si>
    <t>Montáž obkladů ostění z obkladaček keramických lepených flexibilním lepidlem šířky ostění přes 200 do 400 mm</t>
  </si>
  <si>
    <t>1481868384</t>
  </si>
  <si>
    <t>https://podminky.urs.cz/item/CS_URS_2023_02/781571141</t>
  </si>
  <si>
    <t>0,85*2 "sprchy</t>
  </si>
  <si>
    <t>106</t>
  </si>
  <si>
    <t>781674114X01</t>
  </si>
  <si>
    <t>Montáž obkladů parapetů z dlaždic keramických lepených flexibilním lepidlem, šířky parapetu přes 200 do 300 mm</t>
  </si>
  <si>
    <t>1101885862</t>
  </si>
  <si>
    <t>1,15 "sprchy</t>
  </si>
  <si>
    <t>107</t>
  </si>
  <si>
    <t>998781181</t>
  </si>
  <si>
    <t>Přesun hmot pro obklady keramické stanovený z hmotnosti přesunovaného materiálu Příplatek k cenám za přesun prováděný bez použití mechanizace pro jakoukoliv výšku objektu</t>
  </si>
  <si>
    <t>400518891</t>
  </si>
  <si>
    <t>https://podminky.urs.cz/item/CS_URS_2023_02/998781181</t>
  </si>
  <si>
    <t>783</t>
  </si>
  <si>
    <t>Dokončovací práce - nátěry</t>
  </si>
  <si>
    <t>108</t>
  </si>
  <si>
    <t>783301311</t>
  </si>
  <si>
    <t>Příprava podkladu zámečnických konstrukcí před provedením nátěru odmaštění odmašťovačem vodou ředitelným</t>
  </si>
  <si>
    <t>-1832710240</t>
  </si>
  <si>
    <t>https://podminky.urs.cz/item/CS_URS_2023_02/783301311</t>
  </si>
  <si>
    <t>2,425 "viz položka 783317101</t>
  </si>
  <si>
    <t>109</t>
  </si>
  <si>
    <t>783314201</t>
  </si>
  <si>
    <t>Základní antikorozní nátěr zámečnických konstrukcí jednonásobný syntetický standardní</t>
  </si>
  <si>
    <t>920469155</t>
  </si>
  <si>
    <t>https://podminky.urs.cz/item/CS_URS_2023_02/783314201</t>
  </si>
  <si>
    <t>110</t>
  </si>
  <si>
    <t>783315101</t>
  </si>
  <si>
    <t>Mezinátěr zámečnických konstrukcí jednonásobný syntetický standardní</t>
  </si>
  <si>
    <t>869512612</t>
  </si>
  <si>
    <t>https://podminky.urs.cz/item/CS_URS_2023_02/783315101</t>
  </si>
  <si>
    <t>111</t>
  </si>
  <si>
    <t>783317101</t>
  </si>
  <si>
    <t>Krycí nátěr (email) zámečnických konstrukcí jednonásobný syntetický standardní</t>
  </si>
  <si>
    <t>-2036275404</t>
  </si>
  <si>
    <t>https://podminky.urs.cz/item/CS_URS_2023_02/783317101</t>
  </si>
  <si>
    <t>0,25*((0,9+2+2)*1+(0,8+2+2)*1) "viz D.1.4</t>
  </si>
  <si>
    <t>112</t>
  </si>
  <si>
    <t>783601341</t>
  </si>
  <si>
    <t>Příprava podkladu otopných těles před provedením nátěrů litinových odrezivěním bezoplachovým</t>
  </si>
  <si>
    <t>1456135399</t>
  </si>
  <si>
    <t>https://podminky.urs.cz/item/CS_URS_2023_02/783601341</t>
  </si>
  <si>
    <t>7,2 "viz položka 783617147</t>
  </si>
  <si>
    <t>113</t>
  </si>
  <si>
    <t>783601345</t>
  </si>
  <si>
    <t>Příprava podkladu otopných těles před provedením nátěrů litinových odmaštěním vodou ředitelným</t>
  </si>
  <si>
    <t>1151027374</t>
  </si>
  <si>
    <t>https://podminky.urs.cz/item/CS_URS_2023_02/783601345</t>
  </si>
  <si>
    <t>114</t>
  </si>
  <si>
    <t>783601711</t>
  </si>
  <si>
    <t>Příprava podkladu armatur a kovových potrubí před provedením nátěru potrubí do DN 50 mm odrezivěním, odrezovačem bezoplachovým</t>
  </si>
  <si>
    <t>-655779211</t>
  </si>
  <si>
    <t>https://podminky.urs.cz/item/CS_URS_2023_02/783601711</t>
  </si>
  <si>
    <t>29,3 "viz položka 783617511</t>
  </si>
  <si>
    <t>26,1 "viz položka 783617511</t>
  </si>
  <si>
    <t>115</t>
  </si>
  <si>
    <t>783601713</t>
  </si>
  <si>
    <t>Příprava podkladu armatur a kovových potrubí před provedením nátěru potrubí do DN 50 mm odmaštěním, odmašťovačem vodou ředitelným</t>
  </si>
  <si>
    <t>1680019010</t>
  </si>
  <si>
    <t>https://podminky.urs.cz/item/CS_URS_2023_02/783601713</t>
  </si>
  <si>
    <t>116</t>
  </si>
  <si>
    <t>783601729</t>
  </si>
  <si>
    <t>Příprava podkladu armatur a kovových potrubí před provedením nátěru potrubí přes DN 50 do DN 100 mm odrezivěním, odrezovačem bezoplachovým</t>
  </si>
  <si>
    <t>-867398641</t>
  </si>
  <si>
    <t>https://podminky.urs.cz/item/CS_URS_2023_02/783601729</t>
  </si>
  <si>
    <t>4,3 "viz položka 783617635</t>
  </si>
  <si>
    <t>117</t>
  </si>
  <si>
    <t>783601731</t>
  </si>
  <si>
    <t>Příprava podkladu armatur a kovových potrubí před provedením nátěru potrubí přes DN 50 do DN 100 mm odmaštěním, odmašťovačem vodou ředitelným</t>
  </si>
  <si>
    <t>170526859</t>
  </si>
  <si>
    <t>https://podminky.urs.cz/item/CS_URS_2023_02/783601731</t>
  </si>
  <si>
    <t>118</t>
  </si>
  <si>
    <t>783614141</t>
  </si>
  <si>
    <t>Základní nátěr otopných těles jednonásobný litinových syntetický</t>
  </si>
  <si>
    <t>-1118118428</t>
  </si>
  <si>
    <t>https://podminky.urs.cz/item/CS_URS_2023_02/783614141</t>
  </si>
  <si>
    <t>119</t>
  </si>
  <si>
    <t>783614551</t>
  </si>
  <si>
    <t>Základní nátěr armatur a kovových potrubí jednonásobný potrubí do DN 50 mm syntetický</t>
  </si>
  <si>
    <t>1128836542</t>
  </si>
  <si>
    <t>https://podminky.urs.cz/item/CS_URS_2023_02/783614551</t>
  </si>
  <si>
    <t>120</t>
  </si>
  <si>
    <t>783614561</t>
  </si>
  <si>
    <t>Základní nátěr armatur a kovových potrubí jednonásobný potrubí přes DN 50 do DN 100 mm syntetický</t>
  </si>
  <si>
    <t>-1037263950</t>
  </si>
  <si>
    <t>https://podminky.urs.cz/item/CS_URS_2023_02/783614561</t>
  </si>
  <si>
    <t>121</t>
  </si>
  <si>
    <t>783617147</t>
  </si>
  <si>
    <t>Krycí nátěr (email) otopných těles litinových dvojnásobný syntetický</t>
  </si>
  <si>
    <t>-747533441</t>
  </si>
  <si>
    <t>https://podminky.urs.cz/item/CS_URS_2023_02/783617147</t>
  </si>
  <si>
    <t>122</t>
  </si>
  <si>
    <t>783617615</t>
  </si>
  <si>
    <t>Krycí nátěr (email) armatur a kovových potrubí potrubí do DN 50 mm dvojnásobný syntetický tepelně odolný</t>
  </si>
  <si>
    <t>1161932892</t>
  </si>
  <si>
    <t>https://podminky.urs.cz/item/CS_URS_2023_02/783617615</t>
  </si>
  <si>
    <t>2,1+4+4 "šatna</t>
  </si>
  <si>
    <t>3+3+4+4+1+1 "sprchy</t>
  </si>
  <si>
    <t>123</t>
  </si>
  <si>
    <t>783617635</t>
  </si>
  <si>
    <t>Krycí nátěr (email) armatur a kovových potrubí potrubí přes DN 50 do DN 100 mm dvojnásobný syntetický tepelně odolný</t>
  </si>
  <si>
    <t>-211389415</t>
  </si>
  <si>
    <t>https://podminky.urs.cz/item/CS_URS_2023_02/783617635</t>
  </si>
  <si>
    <t>2,15+2,15 "šatna</t>
  </si>
  <si>
    <t>784</t>
  </si>
  <si>
    <t>Dokončovací práce - malby a tapety</t>
  </si>
  <si>
    <t>124</t>
  </si>
  <si>
    <t>784111003</t>
  </si>
  <si>
    <t>Oprášení (ometení) podkladu v místnostech výšky přes 3,80 do 5,00 m</t>
  </si>
  <si>
    <t>1298334151</t>
  </si>
  <si>
    <t>https://podminky.urs.cz/item/CS_URS_2023_02/784111003</t>
  </si>
  <si>
    <t>125</t>
  </si>
  <si>
    <t>784111013</t>
  </si>
  <si>
    <t>Obroušení podkladu omítky v místnostech výšky přes 3,80 do 5,00 m</t>
  </si>
  <si>
    <t>1167079524</t>
  </si>
  <si>
    <t>https://podminky.urs.cz/item/CS_URS_2023_02/784111013</t>
  </si>
  <si>
    <t>126</t>
  </si>
  <si>
    <t>784121003</t>
  </si>
  <si>
    <t>Oškrabání malby v místnostech výšky přes 3,80 do 5,00 m</t>
  </si>
  <si>
    <t>-170243688</t>
  </si>
  <si>
    <t>https://podminky.urs.cz/item/CS_URS_2023_02/784121003</t>
  </si>
  <si>
    <t>127</t>
  </si>
  <si>
    <t>784121013</t>
  </si>
  <si>
    <t>Rozmývání podkladu po oškrabání malby v místnostech výšky přes 3,80 do 5,00 m</t>
  </si>
  <si>
    <t>1087669802</t>
  </si>
  <si>
    <t>https://podminky.urs.cz/item/CS_URS_2023_02/784121013</t>
  </si>
  <si>
    <t>128</t>
  </si>
  <si>
    <t>784161403</t>
  </si>
  <si>
    <t>Celoplošné vyrovnání podkladu sádrovou stěrkou, tloušťky do 3 mm vyhlazením v místnostech výšky přes 3,80 do 5,00 m</t>
  </si>
  <si>
    <t>776373163</t>
  </si>
  <si>
    <t>https://podminky.urs.cz/item/CS_URS_2023_02/784161403</t>
  </si>
  <si>
    <t>129</t>
  </si>
  <si>
    <t>784181123</t>
  </si>
  <si>
    <t>Penetrace podkladu jednonásobná hloubková akrylátová bezbarvá v místnostech výšky přes 3,80 do 5,00 m</t>
  </si>
  <si>
    <t>318984914</t>
  </si>
  <si>
    <t>https://podminky.urs.cz/item/CS_URS_2023_02/784181123</t>
  </si>
  <si>
    <t>130</t>
  </si>
  <si>
    <t>784191001</t>
  </si>
  <si>
    <t>Čištění vnitřních ploch hrubý úklid po provedení malířských prací omytím oken nebo balkonových dveří jednoduchých</t>
  </si>
  <si>
    <t>1842093179</t>
  </si>
  <si>
    <t>https://podminky.urs.cz/item/CS_URS_2023_02/784191001</t>
  </si>
  <si>
    <t>1*2,5+1,2*2,5</t>
  </si>
  <si>
    <t>131</t>
  </si>
  <si>
    <t>784191005</t>
  </si>
  <si>
    <t>Čištění vnitřních ploch hrubý úklid po provedení malířských prací omytím dveří nebo vrat</t>
  </si>
  <si>
    <t>-854320414</t>
  </si>
  <si>
    <t>https://podminky.urs.cz/item/CS_URS_2023_02/784191005</t>
  </si>
  <si>
    <t>0,9*2+0,8*2*2</t>
  </si>
  <si>
    <t>132</t>
  </si>
  <si>
    <t>784191007</t>
  </si>
  <si>
    <t>Čištění vnitřních ploch hrubý úklid po provedení malířských prací omytím podlah</t>
  </si>
  <si>
    <t>1471086325</t>
  </si>
  <si>
    <t>https://podminky.urs.cz/item/CS_URS_2023_02/784191007</t>
  </si>
  <si>
    <t>7,2*2,15+2,6*3,05</t>
  </si>
  <si>
    <t>133</t>
  </si>
  <si>
    <t>784211103</t>
  </si>
  <si>
    <t>Malby z malířských směsí oděruvzdorných za mokra dvojnásobné, bílé za mokra oděruvzdorné výborně v místnostech výšky přes 3,80 do 5,00 m</t>
  </si>
  <si>
    <t>-1998988955</t>
  </si>
  <si>
    <t>https://podminky.urs.cz/item/CS_URS_2023_02/784211103</t>
  </si>
  <si>
    <t>(7,2+2,15+7,2+2,15)*4,7+7,2*2,15 "šatna</t>
  </si>
  <si>
    <t>(2,6+3,05)*2*2,6+2,6*3,05 "sprchy</t>
  </si>
  <si>
    <t>VON - Vedlejší a ostatní náklady</t>
  </si>
  <si>
    <t>nám. Vaňorného 163, Vysoké Mýto</t>
  </si>
  <si>
    <t>VON - Vedlejší a ostaní náklady</t>
  </si>
  <si>
    <t xml:space="preserve">    O02 - Ostatní náklady</t>
  </si>
  <si>
    <t xml:space="preserve">    0 - Vedlejší rozpočtové náklady</t>
  </si>
  <si>
    <t>Vedlejší a ostaní náklady</t>
  </si>
  <si>
    <t>O02</t>
  </si>
  <si>
    <t>Ostatní náklady</t>
  </si>
  <si>
    <t>013254X00</t>
  </si>
  <si>
    <t xml:space="preserve">Vypracování dokumentace skutečného provedení stavby 2 x v tištěné podobě 1x v elektronické podobě na CD zpracovaná v souladu s platnou legislativou </t>
  </si>
  <si>
    <t>1024</t>
  </si>
  <si>
    <t>1665451763</t>
  </si>
  <si>
    <t>013254X01</t>
  </si>
  <si>
    <t>Výrobní a dílenská dokumentace</t>
  </si>
  <si>
    <t>-811083181</t>
  </si>
  <si>
    <t>043103X00</t>
  </si>
  <si>
    <t>Zkoušky, zkušební provoz, atesty a revize nezbytné podle ČSN a případných jiných právních nebo technických předpisů platných v době provádění a předání díla prokázující dosažení předepsané kvality a předepsaných technických parametrů díla včetně výtažných a odtrhových zkoušek mimo zkoušek, zkušebních provozů, atestů a revizí uvedených v položkách jednotlivých rozpočtů</t>
  </si>
  <si>
    <t>-194958482</t>
  </si>
  <si>
    <t>043194X12</t>
  </si>
  <si>
    <t>Fotodokumentace prováděného díla zajištění průběžné fotodokumentace realizace díla zejména části stavby a konstrukcí před jejich zakrytím v 1 digitálním vyhotovení</t>
  </si>
  <si>
    <t>-1013316224</t>
  </si>
  <si>
    <t>045002X00</t>
  </si>
  <si>
    <t xml:space="preserve">Koordinační a kompletační činnost - oznámení zahájení stavebních prací v souladu s pravomocnými rozhodnutími a vyjádřeními například správců sítí, zajištění koordinační činnosti poddodavatelů zhotovitele, zajištění a provedení všech nezbytných opatření organizačního a stavebně technologického charakteru k řádnému provedení předmětu díla předání všech dokladů o dokončené stavbě </t>
  </si>
  <si>
    <t>1128356981</t>
  </si>
  <si>
    <t>Vedlejší rozpočtové náklady</t>
  </si>
  <si>
    <t>031103X00</t>
  </si>
  <si>
    <t>Vybudování, provoz, údržba a odstranění zařízení staveniště a likvidaci v souladu s platnými právními předpisy, včetně případného zajištění ohlášení dle zákona č. 183/2006 Sb., o územním plánování a stavebním řádu (stavební zákon), ve znění pozdějších předpisů; náklady na úpravu povrchů po odstranění zařízení staveniště a úklid ploch, uvedení neprodleně do původního stavu po ukončení prací na kterých bylo zařízení staveniště provozováno; dodávka, skladování, správa, zabudování a montáž veškerých dílů a materiálů a zařízení týkající se veřejné zakázky; zajištění staveniště proti přístupu nepovolaných osob</t>
  </si>
  <si>
    <t>846368237</t>
  </si>
  <si>
    <t>0700010X1.1</t>
  </si>
  <si>
    <t>Provozní a územní vlivy - zamezení prašnosti, utěsnění staveniště od okolního provozu provizorními stěnami/buňkami s dokonalým utěsněním proti pronikání prachu, práce za nepřetržitého provozu závodu, možná nutnost provádění prací o víkendu nebo v noci</t>
  </si>
  <si>
    <t>-1672962739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</si>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</sst>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A7DC68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21" fillId="5" borderId="23" xfId="0" applyFont="1" applyFill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998721181" TargetMode="External"/><Relationship Id="rId21" Type="http://schemas.openxmlformats.org/officeDocument/2006/relationships/hyperlink" Target="https://podminky.urs.cz/item/CS_URS_2023_02/997013631" TargetMode="External"/><Relationship Id="rId42" Type="http://schemas.openxmlformats.org/officeDocument/2006/relationships/hyperlink" Target="https://podminky.urs.cz/item/CS_URS_2023_02/998725181" TargetMode="External"/><Relationship Id="rId47" Type="http://schemas.openxmlformats.org/officeDocument/2006/relationships/hyperlink" Target="https://podminky.urs.cz/item/CS_URS_2023_02/998735181" TargetMode="External"/><Relationship Id="rId63" Type="http://schemas.openxmlformats.org/officeDocument/2006/relationships/hyperlink" Target="https://podminky.urs.cz/item/CS_URS_2023_02/771573810" TargetMode="External"/><Relationship Id="rId68" Type="http://schemas.openxmlformats.org/officeDocument/2006/relationships/hyperlink" Target="https://podminky.urs.cz/item/CS_URS_2023_02/781111011" TargetMode="External"/><Relationship Id="rId84" Type="http://schemas.openxmlformats.org/officeDocument/2006/relationships/hyperlink" Target="https://podminky.urs.cz/item/CS_URS_2023_02/783601345" TargetMode="External"/><Relationship Id="rId89" Type="http://schemas.openxmlformats.org/officeDocument/2006/relationships/hyperlink" Target="https://podminky.urs.cz/item/CS_URS_2023_02/783614141" TargetMode="External"/><Relationship Id="rId16" Type="http://schemas.openxmlformats.org/officeDocument/2006/relationships/hyperlink" Target="https://podminky.urs.cz/item/CS_URS_2023_02/968072455" TargetMode="External"/><Relationship Id="rId11" Type="http://schemas.openxmlformats.org/officeDocument/2006/relationships/hyperlink" Target="https://podminky.urs.cz/item/CS_URS_2023_02/632451032" TargetMode="External"/><Relationship Id="rId32" Type="http://schemas.openxmlformats.org/officeDocument/2006/relationships/hyperlink" Target="https://podminky.urs.cz/item/CS_URS_2023_02/725291521" TargetMode="External"/><Relationship Id="rId37" Type="http://schemas.openxmlformats.org/officeDocument/2006/relationships/hyperlink" Target="https://podminky.urs.cz/item/CS_URS_2023_02/725820801" TargetMode="External"/><Relationship Id="rId53" Type="http://schemas.openxmlformats.org/officeDocument/2006/relationships/hyperlink" Target="https://podminky.urs.cz/item/CS_URS_2023_02/998763381" TargetMode="External"/><Relationship Id="rId58" Type="http://schemas.openxmlformats.org/officeDocument/2006/relationships/hyperlink" Target="https://podminky.urs.cz/item/CS_URS_2023_02/771111011" TargetMode="External"/><Relationship Id="rId74" Type="http://schemas.openxmlformats.org/officeDocument/2006/relationships/hyperlink" Target="https://podminky.urs.cz/item/CS_URS_2023_02/781491022" TargetMode="External"/><Relationship Id="rId79" Type="http://schemas.openxmlformats.org/officeDocument/2006/relationships/hyperlink" Target="https://podminky.urs.cz/item/CS_URS_2023_02/783301311" TargetMode="External"/><Relationship Id="rId102" Type="http://schemas.openxmlformats.org/officeDocument/2006/relationships/hyperlink" Target="https://podminky.urs.cz/item/CS_URS_2023_02/784191005" TargetMode="External"/><Relationship Id="rId5" Type="http://schemas.openxmlformats.org/officeDocument/2006/relationships/hyperlink" Target="https://podminky.urs.cz/item/CS_URS_2023_02/612135091" TargetMode="External"/><Relationship Id="rId90" Type="http://schemas.openxmlformats.org/officeDocument/2006/relationships/hyperlink" Target="https://podminky.urs.cz/item/CS_URS_2023_02/783614551" TargetMode="External"/><Relationship Id="rId95" Type="http://schemas.openxmlformats.org/officeDocument/2006/relationships/hyperlink" Target="https://podminky.urs.cz/item/CS_URS_2023_02/784111003" TargetMode="External"/><Relationship Id="rId22" Type="http://schemas.openxmlformats.org/officeDocument/2006/relationships/hyperlink" Target="https://podminky.urs.cz/item/CS_URS_2023_02/998018003" TargetMode="External"/><Relationship Id="rId27" Type="http://schemas.openxmlformats.org/officeDocument/2006/relationships/hyperlink" Target="https://podminky.urs.cz/item/CS_URS_2023_02/7221X01" TargetMode="External"/><Relationship Id="rId43" Type="http://schemas.openxmlformats.org/officeDocument/2006/relationships/hyperlink" Target="https://podminky.urs.cz/item/CS_URS_2023_02/735111810" TargetMode="External"/><Relationship Id="rId48" Type="http://schemas.openxmlformats.org/officeDocument/2006/relationships/hyperlink" Target="https://podminky.urs.cz/item/CS_URS_2023_02/998741181" TargetMode="External"/><Relationship Id="rId64" Type="http://schemas.openxmlformats.org/officeDocument/2006/relationships/hyperlink" Target="https://podminky.urs.cz/item/CS_URS_2023_02/771574414" TargetMode="External"/><Relationship Id="rId69" Type="http://schemas.openxmlformats.org/officeDocument/2006/relationships/hyperlink" Target="https://podminky.urs.cz/item/CS_URS_2023_02/781121011" TargetMode="External"/><Relationship Id="rId80" Type="http://schemas.openxmlformats.org/officeDocument/2006/relationships/hyperlink" Target="https://podminky.urs.cz/item/CS_URS_2023_02/783314201" TargetMode="External"/><Relationship Id="rId85" Type="http://schemas.openxmlformats.org/officeDocument/2006/relationships/hyperlink" Target="https://podminky.urs.cz/item/CS_URS_2023_02/783601711" TargetMode="External"/><Relationship Id="rId12" Type="http://schemas.openxmlformats.org/officeDocument/2006/relationships/hyperlink" Target="https://podminky.urs.cz/item/CS_URS_2023_02/642944121" TargetMode="External"/><Relationship Id="rId17" Type="http://schemas.openxmlformats.org/officeDocument/2006/relationships/hyperlink" Target="https://podminky.urs.cz/item/CS_URS_2023_02/971033431" TargetMode="External"/><Relationship Id="rId33" Type="http://schemas.openxmlformats.org/officeDocument/2006/relationships/hyperlink" Target="https://podminky.urs.cz/item/CS_URS_2023_02/725291644X01" TargetMode="External"/><Relationship Id="rId38" Type="http://schemas.openxmlformats.org/officeDocument/2006/relationships/hyperlink" Target="https://podminky.urs.cz/item/CS_URS_2023_02/725840850" TargetMode="External"/><Relationship Id="rId59" Type="http://schemas.openxmlformats.org/officeDocument/2006/relationships/hyperlink" Target="https://podminky.urs.cz/item/CS_URS_2023_02/771121011" TargetMode="External"/><Relationship Id="rId103" Type="http://schemas.openxmlformats.org/officeDocument/2006/relationships/hyperlink" Target="https://podminky.urs.cz/item/CS_URS_2023_02/784191007" TargetMode="External"/><Relationship Id="rId20" Type="http://schemas.openxmlformats.org/officeDocument/2006/relationships/hyperlink" Target="https://podminky.urs.cz/item/CS_URS_2023_02/997013509" TargetMode="External"/><Relationship Id="rId41" Type="http://schemas.openxmlformats.org/officeDocument/2006/relationships/hyperlink" Target="https://podminky.urs.cz/item/CS_URS_2023_02/725861102" TargetMode="External"/><Relationship Id="rId54" Type="http://schemas.openxmlformats.org/officeDocument/2006/relationships/hyperlink" Target="https://podminky.urs.cz/item/CS_URS_2023_02/766660001" TargetMode="External"/><Relationship Id="rId62" Type="http://schemas.openxmlformats.org/officeDocument/2006/relationships/hyperlink" Target="https://podminky.urs.cz/item/CS_URS_2023_02/771474113" TargetMode="External"/><Relationship Id="rId70" Type="http://schemas.openxmlformats.org/officeDocument/2006/relationships/hyperlink" Target="https://podminky.urs.cz/item/CS_URS_2023_02/781131112" TargetMode="External"/><Relationship Id="rId75" Type="http://schemas.openxmlformats.org/officeDocument/2006/relationships/hyperlink" Target="https://podminky.urs.cz/item/CS_URS_2023_02/781495115" TargetMode="External"/><Relationship Id="rId83" Type="http://schemas.openxmlformats.org/officeDocument/2006/relationships/hyperlink" Target="https://podminky.urs.cz/item/CS_URS_2023_02/783601341" TargetMode="External"/><Relationship Id="rId88" Type="http://schemas.openxmlformats.org/officeDocument/2006/relationships/hyperlink" Target="https://podminky.urs.cz/item/CS_URS_2023_02/783601731" TargetMode="External"/><Relationship Id="rId91" Type="http://schemas.openxmlformats.org/officeDocument/2006/relationships/hyperlink" Target="https://podminky.urs.cz/item/CS_URS_2023_02/783614561" TargetMode="External"/><Relationship Id="rId96" Type="http://schemas.openxmlformats.org/officeDocument/2006/relationships/hyperlink" Target="https://podminky.urs.cz/item/CS_URS_2023_02/784111013" TargetMode="External"/><Relationship Id="rId1" Type="http://schemas.openxmlformats.org/officeDocument/2006/relationships/hyperlink" Target="https://podminky.urs.cz/item/CS_URS_2023_02/310238211" TargetMode="External"/><Relationship Id="rId6" Type="http://schemas.openxmlformats.org/officeDocument/2006/relationships/hyperlink" Target="https://podminky.urs.cz/item/CS_URS_2023_02/612321121" TargetMode="External"/><Relationship Id="rId15" Type="http://schemas.openxmlformats.org/officeDocument/2006/relationships/hyperlink" Target="https://podminky.urs.cz/item/CS_URS_2023_02/962031132" TargetMode="External"/><Relationship Id="rId23" Type="http://schemas.openxmlformats.org/officeDocument/2006/relationships/hyperlink" Target="https://podminky.urs.cz/item/CS_URS_2023_02/721210824X01" TargetMode="External"/><Relationship Id="rId28" Type="http://schemas.openxmlformats.org/officeDocument/2006/relationships/hyperlink" Target="https://podminky.urs.cz/item/CS_URS_2023_02/998722181" TargetMode="External"/><Relationship Id="rId36" Type="http://schemas.openxmlformats.org/officeDocument/2006/relationships/hyperlink" Target="https://podminky.urs.cz/item/CS_URS_2023_02/725813111" TargetMode="External"/><Relationship Id="rId49" Type="http://schemas.openxmlformats.org/officeDocument/2006/relationships/hyperlink" Target="https://podminky.urs.cz/item/CS_URS_2023_02/998742181" TargetMode="External"/><Relationship Id="rId57" Type="http://schemas.openxmlformats.org/officeDocument/2006/relationships/hyperlink" Target="https://podminky.urs.cz/item/CS_URS_2023_02/998766181" TargetMode="External"/><Relationship Id="rId10" Type="http://schemas.openxmlformats.org/officeDocument/2006/relationships/hyperlink" Target="https://podminky.urs.cz/item/CS_URS_2023_02/619995001" TargetMode="External"/><Relationship Id="rId31" Type="http://schemas.openxmlformats.org/officeDocument/2006/relationships/hyperlink" Target="https://podminky.urs.cz/item/CS_URS_2023_02/725211616" TargetMode="External"/><Relationship Id="rId44" Type="http://schemas.openxmlformats.org/officeDocument/2006/relationships/hyperlink" Target="https://podminky.urs.cz/item/CS_URS_2023_02/735118110" TargetMode="External"/><Relationship Id="rId52" Type="http://schemas.openxmlformats.org/officeDocument/2006/relationships/hyperlink" Target="https://podminky.urs.cz/item/CS_URS_2023_02/763172322" TargetMode="External"/><Relationship Id="rId60" Type="http://schemas.openxmlformats.org/officeDocument/2006/relationships/hyperlink" Target="https://podminky.urs.cz/item/CS_URS_2023_02/771151021" TargetMode="External"/><Relationship Id="rId65" Type="http://schemas.openxmlformats.org/officeDocument/2006/relationships/hyperlink" Target="https://podminky.urs.cz/item/CS_URS_2023_02/771591112" TargetMode="External"/><Relationship Id="rId73" Type="http://schemas.openxmlformats.org/officeDocument/2006/relationships/hyperlink" Target="https://podminky.urs.cz/item/CS_URS_2023_02/781474154" TargetMode="External"/><Relationship Id="rId78" Type="http://schemas.openxmlformats.org/officeDocument/2006/relationships/hyperlink" Target="https://podminky.urs.cz/item/CS_URS_2023_02/998781181" TargetMode="External"/><Relationship Id="rId81" Type="http://schemas.openxmlformats.org/officeDocument/2006/relationships/hyperlink" Target="https://podminky.urs.cz/item/CS_URS_2023_02/783315101" TargetMode="External"/><Relationship Id="rId86" Type="http://schemas.openxmlformats.org/officeDocument/2006/relationships/hyperlink" Target="https://podminky.urs.cz/item/CS_URS_2023_02/783601713" TargetMode="External"/><Relationship Id="rId94" Type="http://schemas.openxmlformats.org/officeDocument/2006/relationships/hyperlink" Target="https://podminky.urs.cz/item/CS_URS_2023_02/783617635" TargetMode="External"/><Relationship Id="rId99" Type="http://schemas.openxmlformats.org/officeDocument/2006/relationships/hyperlink" Target="https://podminky.urs.cz/item/CS_URS_2023_02/784161403" TargetMode="External"/><Relationship Id="rId101" Type="http://schemas.openxmlformats.org/officeDocument/2006/relationships/hyperlink" Target="https://podminky.urs.cz/item/CS_URS_2023_02/784191001" TargetMode="External"/><Relationship Id="rId4" Type="http://schemas.openxmlformats.org/officeDocument/2006/relationships/hyperlink" Target="https://podminky.urs.cz/item/CS_URS_2023_02/612135001" TargetMode="External"/><Relationship Id="rId9" Type="http://schemas.openxmlformats.org/officeDocument/2006/relationships/hyperlink" Target="https://podminky.urs.cz/item/CS_URS_2023_02/612325401" TargetMode="External"/><Relationship Id="rId13" Type="http://schemas.openxmlformats.org/officeDocument/2006/relationships/hyperlink" Target="https://podminky.urs.cz/item/CS_URS_2023_02/949101112" TargetMode="External"/><Relationship Id="rId18" Type="http://schemas.openxmlformats.org/officeDocument/2006/relationships/hyperlink" Target="https://podminky.urs.cz/item/CS_URS_2023_02/978013191" TargetMode="External"/><Relationship Id="rId39" Type="http://schemas.openxmlformats.org/officeDocument/2006/relationships/hyperlink" Target="https://podminky.urs.cz/item/CS_URS_2023_02/725841312" TargetMode="External"/><Relationship Id="rId34" Type="http://schemas.openxmlformats.org/officeDocument/2006/relationships/hyperlink" Target="https://podminky.urs.cz/item/CS_URS_2023_02/725515281" TargetMode="External"/><Relationship Id="rId50" Type="http://schemas.openxmlformats.org/officeDocument/2006/relationships/hyperlink" Target="https://podminky.urs.cz/item/CS_URS_2023_02/763164549" TargetMode="External"/><Relationship Id="rId55" Type="http://schemas.openxmlformats.org/officeDocument/2006/relationships/hyperlink" Target="https://podminky.urs.cz/item/CS_URS_2023_02/766660002" TargetMode="External"/><Relationship Id="rId76" Type="http://schemas.openxmlformats.org/officeDocument/2006/relationships/hyperlink" Target="https://podminky.urs.cz/item/CS_URS_2023_02/781495211" TargetMode="External"/><Relationship Id="rId97" Type="http://schemas.openxmlformats.org/officeDocument/2006/relationships/hyperlink" Target="https://podminky.urs.cz/item/CS_URS_2023_02/784121003" TargetMode="External"/><Relationship Id="rId104" Type="http://schemas.openxmlformats.org/officeDocument/2006/relationships/hyperlink" Target="https://podminky.urs.cz/item/CS_URS_2023_02/784211103" TargetMode="External"/><Relationship Id="rId7" Type="http://schemas.openxmlformats.org/officeDocument/2006/relationships/hyperlink" Target="https://podminky.urs.cz/item/CS_URS_2023_02/612321191" TargetMode="External"/><Relationship Id="rId71" Type="http://schemas.openxmlformats.org/officeDocument/2006/relationships/hyperlink" Target="https://podminky.urs.cz/item/CS_URS_2023_02/781131232" TargetMode="External"/><Relationship Id="rId92" Type="http://schemas.openxmlformats.org/officeDocument/2006/relationships/hyperlink" Target="https://podminky.urs.cz/item/CS_URS_2023_02/783617147" TargetMode="External"/><Relationship Id="rId2" Type="http://schemas.openxmlformats.org/officeDocument/2006/relationships/hyperlink" Target="https://podminky.urs.cz/item/CS_URS_2023_02/342272225" TargetMode="External"/><Relationship Id="rId29" Type="http://schemas.openxmlformats.org/officeDocument/2006/relationships/hyperlink" Target="https://podminky.urs.cz/item/CS_URS_2023_02/725110811" TargetMode="External"/><Relationship Id="rId24" Type="http://schemas.openxmlformats.org/officeDocument/2006/relationships/hyperlink" Target="https://podminky.urs.cz/item/CS_URS_2023_02/721212123" TargetMode="External"/><Relationship Id="rId40" Type="http://schemas.openxmlformats.org/officeDocument/2006/relationships/hyperlink" Target="https://podminky.urs.cz/item/CS_URS_2023_02/725860811" TargetMode="External"/><Relationship Id="rId45" Type="http://schemas.openxmlformats.org/officeDocument/2006/relationships/hyperlink" Target="https://podminky.urs.cz/item/CS_URS_2023_02/735119140" TargetMode="External"/><Relationship Id="rId66" Type="http://schemas.openxmlformats.org/officeDocument/2006/relationships/hyperlink" Target="https://podminky.urs.cz/item/CS_URS_2023_02/771591264" TargetMode="External"/><Relationship Id="rId87" Type="http://schemas.openxmlformats.org/officeDocument/2006/relationships/hyperlink" Target="https://podminky.urs.cz/item/CS_URS_2023_02/783601729" TargetMode="External"/><Relationship Id="rId61" Type="http://schemas.openxmlformats.org/officeDocument/2006/relationships/hyperlink" Target="https://podminky.urs.cz/item/CS_URS_2023_02/771473810" TargetMode="External"/><Relationship Id="rId82" Type="http://schemas.openxmlformats.org/officeDocument/2006/relationships/hyperlink" Target="https://podminky.urs.cz/item/CS_URS_2023_02/783317101" TargetMode="External"/><Relationship Id="rId19" Type="http://schemas.openxmlformats.org/officeDocument/2006/relationships/hyperlink" Target="https://podminky.urs.cz/item/CS_URS_2023_02/997013501" TargetMode="External"/><Relationship Id="rId14" Type="http://schemas.openxmlformats.org/officeDocument/2006/relationships/hyperlink" Target="https://podminky.urs.cz/item/CS_URS_2023_02/952901114" TargetMode="External"/><Relationship Id="rId30" Type="http://schemas.openxmlformats.org/officeDocument/2006/relationships/hyperlink" Target="https://podminky.urs.cz/item/CS_URS_2023_02/725210821" TargetMode="External"/><Relationship Id="rId35" Type="http://schemas.openxmlformats.org/officeDocument/2006/relationships/hyperlink" Target="https://podminky.urs.cz/item/CS_URS_2023_02/725810811" TargetMode="External"/><Relationship Id="rId56" Type="http://schemas.openxmlformats.org/officeDocument/2006/relationships/hyperlink" Target="https://podminky.urs.cz/item/CS_URS_2023_02/766691914" TargetMode="External"/><Relationship Id="rId77" Type="http://schemas.openxmlformats.org/officeDocument/2006/relationships/hyperlink" Target="https://podminky.urs.cz/item/CS_URS_2023_02/781571141" TargetMode="External"/><Relationship Id="rId100" Type="http://schemas.openxmlformats.org/officeDocument/2006/relationships/hyperlink" Target="https://podminky.urs.cz/item/CS_URS_2023_02/784181123" TargetMode="External"/><Relationship Id="rId105" Type="http://schemas.openxmlformats.org/officeDocument/2006/relationships/drawing" Target="../drawings/drawing2.xml"/><Relationship Id="rId8" Type="http://schemas.openxmlformats.org/officeDocument/2006/relationships/hyperlink" Target="https://podminky.urs.cz/item/CS_URS_2023_02/612325223" TargetMode="External"/><Relationship Id="rId51" Type="http://schemas.openxmlformats.org/officeDocument/2006/relationships/hyperlink" Target="https://podminky.urs.cz/item/CS_URS_2023_02/763164670" TargetMode="External"/><Relationship Id="rId72" Type="http://schemas.openxmlformats.org/officeDocument/2006/relationships/hyperlink" Target="https://podminky.urs.cz/item/CS_URS_2023_02/781473810" TargetMode="External"/><Relationship Id="rId93" Type="http://schemas.openxmlformats.org/officeDocument/2006/relationships/hyperlink" Target="https://podminky.urs.cz/item/CS_URS_2023_02/783617615" TargetMode="External"/><Relationship Id="rId98" Type="http://schemas.openxmlformats.org/officeDocument/2006/relationships/hyperlink" Target="https://podminky.urs.cz/item/CS_URS_2023_02/784121013" TargetMode="External"/><Relationship Id="rId3" Type="http://schemas.openxmlformats.org/officeDocument/2006/relationships/hyperlink" Target="https://podminky.urs.cz/item/CS_URS_2023_02/612131101" TargetMode="External"/><Relationship Id="rId25" Type="http://schemas.openxmlformats.org/officeDocument/2006/relationships/hyperlink" Target="https://podminky.urs.cz/item/CS_URS_2023_02/721910932X01" TargetMode="External"/><Relationship Id="rId46" Type="http://schemas.openxmlformats.org/officeDocument/2006/relationships/hyperlink" Target="https://podminky.urs.cz/item/CS_URS_2023_02/735494811" TargetMode="External"/><Relationship Id="rId67" Type="http://schemas.openxmlformats.org/officeDocument/2006/relationships/hyperlink" Target="https://podminky.urs.cz/item/CS_URS_2023_02/99877118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R5" s="20"/>
      <c r="BE5" s="270" t="s">
        <v>15</v>
      </c>
      <c r="BS5" s="17" t="s">
        <v>6</v>
      </c>
    </row>
    <row r="6" spans="1:74" ht="36.9" customHeight="1">
      <c r="B6" s="20"/>
      <c r="D6" s="26" t="s">
        <v>16</v>
      </c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R6" s="20"/>
      <c r="BE6" s="271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71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71"/>
      <c r="BS8" s="17" t="s">
        <v>6</v>
      </c>
    </row>
    <row r="9" spans="1:74" ht="14.4" customHeight="1">
      <c r="B9" s="20"/>
      <c r="AR9" s="20"/>
      <c r="BE9" s="271"/>
      <c r="BS9" s="17" t="s">
        <v>6</v>
      </c>
    </row>
    <row r="10" spans="1:74" ht="12" customHeight="1">
      <c r="B10" s="20"/>
      <c r="D10" s="27" t="s">
        <v>26</v>
      </c>
      <c r="AK10" s="27" t="s">
        <v>27</v>
      </c>
      <c r="AN10" s="25" t="s">
        <v>28</v>
      </c>
      <c r="AR10" s="20"/>
      <c r="BE10" s="271"/>
      <c r="BS10" s="17" t="s">
        <v>6</v>
      </c>
    </row>
    <row r="11" spans="1:74" ht="18.45" customHeight="1">
      <c r="B11" s="20"/>
      <c r="E11" s="25" t="s">
        <v>29</v>
      </c>
      <c r="AK11" s="27" t="s">
        <v>30</v>
      </c>
      <c r="AN11" s="25" t="s">
        <v>21</v>
      </c>
      <c r="AR11" s="20"/>
      <c r="BE11" s="271"/>
      <c r="BS11" s="17" t="s">
        <v>6</v>
      </c>
    </row>
    <row r="12" spans="1:74" ht="6.9" customHeight="1">
      <c r="B12" s="20"/>
      <c r="AR12" s="20"/>
      <c r="BE12" s="271"/>
      <c r="BS12" s="17" t="s">
        <v>6</v>
      </c>
    </row>
    <row r="13" spans="1:74" ht="12" customHeight="1">
      <c r="B13" s="20"/>
      <c r="D13" s="27" t="s">
        <v>31</v>
      </c>
      <c r="AK13" s="27" t="s">
        <v>27</v>
      </c>
      <c r="AN13" s="29" t="s">
        <v>32</v>
      </c>
      <c r="AR13" s="20"/>
      <c r="BE13" s="271"/>
      <c r="BS13" s="17" t="s">
        <v>6</v>
      </c>
    </row>
    <row r="14" spans="1:74" ht="13.2">
      <c r="B14" s="20"/>
      <c r="E14" s="276" t="s">
        <v>32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" t="s">
        <v>30</v>
      </c>
      <c r="AN14" s="29" t="s">
        <v>32</v>
      </c>
      <c r="AR14" s="20"/>
      <c r="BE14" s="271"/>
      <c r="BS14" s="17" t="s">
        <v>6</v>
      </c>
    </row>
    <row r="15" spans="1:74" ht="6.9" customHeight="1">
      <c r="B15" s="20"/>
      <c r="AR15" s="20"/>
      <c r="BE15" s="271"/>
      <c r="BS15" s="17" t="s">
        <v>4</v>
      </c>
    </row>
    <row r="16" spans="1:74" ht="12" customHeight="1">
      <c r="B16" s="20"/>
      <c r="D16" s="27" t="s">
        <v>33</v>
      </c>
      <c r="AK16" s="27" t="s">
        <v>27</v>
      </c>
      <c r="AN16" s="25" t="s">
        <v>34</v>
      </c>
      <c r="AR16" s="20"/>
      <c r="BE16" s="271"/>
      <c r="BS16" s="17" t="s">
        <v>4</v>
      </c>
    </row>
    <row r="17" spans="2:71" ht="18.45" customHeight="1">
      <c r="B17" s="20"/>
      <c r="E17" s="25" t="s">
        <v>35</v>
      </c>
      <c r="AK17" s="27" t="s">
        <v>30</v>
      </c>
      <c r="AN17" s="25" t="s">
        <v>36</v>
      </c>
      <c r="AR17" s="20"/>
      <c r="BE17" s="271"/>
      <c r="BS17" s="17" t="s">
        <v>37</v>
      </c>
    </row>
    <row r="18" spans="2:71" ht="6.9" customHeight="1">
      <c r="B18" s="20"/>
      <c r="AR18" s="20"/>
      <c r="BE18" s="271"/>
      <c r="BS18" s="17" t="s">
        <v>6</v>
      </c>
    </row>
    <row r="19" spans="2:71" ht="12" customHeight="1">
      <c r="B19" s="20"/>
      <c r="D19" s="27" t="s">
        <v>38</v>
      </c>
      <c r="AK19" s="27" t="s">
        <v>27</v>
      </c>
      <c r="AN19" s="25" t="s">
        <v>21</v>
      </c>
      <c r="AR19" s="20"/>
      <c r="BE19" s="271"/>
      <c r="BS19" s="17" t="s">
        <v>6</v>
      </c>
    </row>
    <row r="20" spans="2:71" ht="18.45" customHeight="1">
      <c r="B20" s="20"/>
      <c r="E20" s="25" t="s">
        <v>23</v>
      </c>
      <c r="AK20" s="27" t="s">
        <v>30</v>
      </c>
      <c r="AN20" s="25" t="s">
        <v>21</v>
      </c>
      <c r="AR20" s="20"/>
      <c r="BE20" s="271"/>
      <c r="BS20" s="17" t="s">
        <v>4</v>
      </c>
    </row>
    <row r="21" spans="2:71" ht="6.9" customHeight="1">
      <c r="B21" s="20"/>
      <c r="AR21" s="20"/>
      <c r="BE21" s="271"/>
    </row>
    <row r="22" spans="2:71" ht="12" customHeight="1">
      <c r="B22" s="20"/>
      <c r="D22" s="27" t="s">
        <v>39</v>
      </c>
      <c r="AR22" s="20"/>
      <c r="BE22" s="271"/>
    </row>
    <row r="23" spans="2:71" ht="47.25" customHeight="1">
      <c r="B23" s="20"/>
      <c r="E23" s="278" t="s">
        <v>40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R23" s="20"/>
      <c r="BE23" s="271"/>
    </row>
    <row r="24" spans="2:71" ht="6.9" customHeight="1">
      <c r="B24" s="20"/>
      <c r="AR24" s="20"/>
      <c r="BE24" s="271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1"/>
    </row>
    <row r="26" spans="2:71" s="1" customFormat="1" ht="25.95" customHeight="1">
      <c r="B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9">
        <f>ROUND(AG54,2)</f>
        <v>0</v>
      </c>
      <c r="AL26" s="280"/>
      <c r="AM26" s="280"/>
      <c r="AN26" s="280"/>
      <c r="AO26" s="280"/>
      <c r="AR26" s="32"/>
      <c r="BE26" s="271"/>
    </row>
    <row r="27" spans="2:71" s="1" customFormat="1" ht="6.9" customHeight="1">
      <c r="B27" s="32"/>
      <c r="AR27" s="32"/>
      <c r="BE27" s="271"/>
    </row>
    <row r="28" spans="2:71" s="1" customFormat="1" ht="13.2">
      <c r="B28" s="32"/>
      <c r="L28" s="281" t="s">
        <v>42</v>
      </c>
      <c r="M28" s="281"/>
      <c r="N28" s="281"/>
      <c r="O28" s="281"/>
      <c r="P28" s="281"/>
      <c r="W28" s="281" t="s">
        <v>43</v>
      </c>
      <c r="X28" s="281"/>
      <c r="Y28" s="281"/>
      <c r="Z28" s="281"/>
      <c r="AA28" s="281"/>
      <c r="AB28" s="281"/>
      <c r="AC28" s="281"/>
      <c r="AD28" s="281"/>
      <c r="AE28" s="281"/>
      <c r="AK28" s="281" t="s">
        <v>44</v>
      </c>
      <c r="AL28" s="281"/>
      <c r="AM28" s="281"/>
      <c r="AN28" s="281"/>
      <c r="AO28" s="281"/>
      <c r="AR28" s="32"/>
      <c r="BE28" s="271"/>
    </row>
    <row r="29" spans="2:71" s="2" customFormat="1" ht="14.4" customHeight="1">
      <c r="B29" s="36"/>
      <c r="D29" s="27" t="s">
        <v>45</v>
      </c>
      <c r="F29" s="27" t="s">
        <v>46</v>
      </c>
      <c r="L29" s="284">
        <v>0.21</v>
      </c>
      <c r="M29" s="283"/>
      <c r="N29" s="283"/>
      <c r="O29" s="283"/>
      <c r="P29" s="283"/>
      <c r="W29" s="282">
        <f>ROUND(AZ54,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2">
        <f>ROUND(AV54, 2)</f>
        <v>0</v>
      </c>
      <c r="AL29" s="283"/>
      <c r="AM29" s="283"/>
      <c r="AN29" s="283"/>
      <c r="AO29" s="283"/>
      <c r="AR29" s="36"/>
      <c r="BE29" s="272"/>
    </row>
    <row r="30" spans="2:71" s="2" customFormat="1" ht="14.4" customHeight="1">
      <c r="B30" s="36"/>
      <c r="F30" s="27" t="s">
        <v>47</v>
      </c>
      <c r="L30" s="284">
        <v>0.15</v>
      </c>
      <c r="M30" s="283"/>
      <c r="N30" s="283"/>
      <c r="O30" s="283"/>
      <c r="P30" s="283"/>
      <c r="W30" s="282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2">
        <f>ROUND(AW54, 2)</f>
        <v>0</v>
      </c>
      <c r="AL30" s="283"/>
      <c r="AM30" s="283"/>
      <c r="AN30" s="283"/>
      <c r="AO30" s="283"/>
      <c r="AR30" s="36"/>
      <c r="BE30" s="272"/>
    </row>
    <row r="31" spans="2:71" s="2" customFormat="1" ht="14.4" hidden="1" customHeight="1">
      <c r="B31" s="36"/>
      <c r="F31" s="27" t="s">
        <v>48</v>
      </c>
      <c r="L31" s="284">
        <v>0.21</v>
      </c>
      <c r="M31" s="283"/>
      <c r="N31" s="283"/>
      <c r="O31" s="283"/>
      <c r="P31" s="283"/>
      <c r="W31" s="282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2">
        <v>0</v>
      </c>
      <c r="AL31" s="283"/>
      <c r="AM31" s="283"/>
      <c r="AN31" s="283"/>
      <c r="AO31" s="283"/>
      <c r="AR31" s="36"/>
      <c r="BE31" s="272"/>
    </row>
    <row r="32" spans="2:71" s="2" customFormat="1" ht="14.4" hidden="1" customHeight="1">
      <c r="B32" s="36"/>
      <c r="F32" s="27" t="s">
        <v>49</v>
      </c>
      <c r="L32" s="284">
        <v>0.15</v>
      </c>
      <c r="M32" s="283"/>
      <c r="N32" s="283"/>
      <c r="O32" s="283"/>
      <c r="P32" s="283"/>
      <c r="W32" s="282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2">
        <v>0</v>
      </c>
      <c r="AL32" s="283"/>
      <c r="AM32" s="283"/>
      <c r="AN32" s="283"/>
      <c r="AO32" s="283"/>
      <c r="AR32" s="36"/>
      <c r="BE32" s="272"/>
    </row>
    <row r="33" spans="2:44" s="2" customFormat="1" ht="14.4" hidden="1" customHeight="1">
      <c r="B33" s="36"/>
      <c r="F33" s="27" t="s">
        <v>50</v>
      </c>
      <c r="L33" s="284">
        <v>0</v>
      </c>
      <c r="M33" s="283"/>
      <c r="N33" s="283"/>
      <c r="O33" s="283"/>
      <c r="P33" s="283"/>
      <c r="W33" s="282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2">
        <v>0</v>
      </c>
      <c r="AL33" s="283"/>
      <c r="AM33" s="283"/>
      <c r="AN33" s="283"/>
      <c r="AO33" s="283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51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52</v>
      </c>
      <c r="U35" s="39"/>
      <c r="V35" s="39"/>
      <c r="W35" s="39"/>
      <c r="X35" s="285" t="s">
        <v>53</v>
      </c>
      <c r="Y35" s="286"/>
      <c r="Z35" s="286"/>
      <c r="AA35" s="286"/>
      <c r="AB35" s="286"/>
      <c r="AC35" s="39"/>
      <c r="AD35" s="39"/>
      <c r="AE35" s="39"/>
      <c r="AF35" s="39"/>
      <c r="AG35" s="39"/>
      <c r="AH35" s="39"/>
      <c r="AI35" s="39"/>
      <c r="AJ35" s="39"/>
      <c r="AK35" s="287">
        <f>SUM(AK26:AK33)</f>
        <v>0</v>
      </c>
      <c r="AL35" s="286"/>
      <c r="AM35" s="286"/>
      <c r="AN35" s="286"/>
      <c r="AO35" s="288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54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651923</v>
      </c>
      <c r="AR44" s="45"/>
    </row>
    <row r="45" spans="2:44" s="4" customFormat="1" ht="36.9" customHeight="1">
      <c r="B45" s="46"/>
      <c r="C45" s="47" t="s">
        <v>16</v>
      </c>
      <c r="L45" s="289" t="str">
        <f>K6</f>
        <v>rekonstrukce sociálního zařízení na Gymnáziu Vysoké Mýto - šatna chlapci, 1.NP</v>
      </c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22</v>
      </c>
      <c r="L47" s="48" t="str">
        <f>IF(K8="","",K8)</f>
        <v xml:space="preserve"> </v>
      </c>
      <c r="AI47" s="27" t="s">
        <v>24</v>
      </c>
      <c r="AM47" s="291" t="str">
        <f>IF(AN8= "","",AN8)</f>
        <v>15. 9. 2023</v>
      </c>
      <c r="AN47" s="291"/>
      <c r="AR47" s="32"/>
    </row>
    <row r="48" spans="2:44" s="1" customFormat="1" ht="6.9" customHeight="1">
      <c r="B48" s="32"/>
      <c r="AR48" s="32"/>
    </row>
    <row r="49" spans="1:91" s="1" customFormat="1" ht="15.15" customHeight="1">
      <c r="B49" s="32"/>
      <c r="C49" s="27" t="s">
        <v>26</v>
      </c>
      <c r="L49" s="3" t="str">
        <f>IF(E11= "","",E11)</f>
        <v>Gymnázium Vysoké Mýto</v>
      </c>
      <c r="AI49" s="27" t="s">
        <v>33</v>
      </c>
      <c r="AM49" s="292" t="str">
        <f>IF(E17="","",E17)</f>
        <v>BKN spol. s r.o.</v>
      </c>
      <c r="AN49" s="293"/>
      <c r="AO49" s="293"/>
      <c r="AP49" s="293"/>
      <c r="AR49" s="32"/>
      <c r="AS49" s="294" t="s">
        <v>55</v>
      </c>
      <c r="AT49" s="295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31</v>
      </c>
      <c r="L50" s="3" t="str">
        <f>IF(E14= "Vyplň údaj","",E14)</f>
        <v/>
      </c>
      <c r="AI50" s="27" t="s">
        <v>38</v>
      </c>
      <c r="AM50" s="292" t="str">
        <f>IF(E20="","",E20)</f>
        <v xml:space="preserve"> </v>
      </c>
      <c r="AN50" s="293"/>
      <c r="AO50" s="293"/>
      <c r="AP50" s="293"/>
      <c r="AR50" s="32"/>
      <c r="AS50" s="296"/>
      <c r="AT50" s="297"/>
      <c r="BD50" s="53"/>
    </row>
    <row r="51" spans="1:91" s="1" customFormat="1" ht="10.8" customHeight="1">
      <c r="B51" s="32"/>
      <c r="AR51" s="32"/>
      <c r="AS51" s="296"/>
      <c r="AT51" s="297"/>
      <c r="BD51" s="53"/>
    </row>
    <row r="52" spans="1:91" s="1" customFormat="1" ht="29.25" customHeight="1">
      <c r="B52" s="32"/>
      <c r="C52" s="298" t="s">
        <v>56</v>
      </c>
      <c r="D52" s="299"/>
      <c r="E52" s="299"/>
      <c r="F52" s="299"/>
      <c r="G52" s="299"/>
      <c r="H52" s="54"/>
      <c r="I52" s="300" t="s">
        <v>57</v>
      </c>
      <c r="J52" s="299"/>
      <c r="K52" s="299"/>
      <c r="L52" s="299"/>
      <c r="M52" s="299"/>
      <c r="N52" s="299"/>
      <c r="O52" s="299"/>
      <c r="P52" s="299"/>
      <c r="Q52" s="299"/>
      <c r="R52" s="299"/>
      <c r="S52" s="299"/>
      <c r="T52" s="299"/>
      <c r="U52" s="299"/>
      <c r="V52" s="299"/>
      <c r="W52" s="299"/>
      <c r="X52" s="299"/>
      <c r="Y52" s="299"/>
      <c r="Z52" s="299"/>
      <c r="AA52" s="299"/>
      <c r="AB52" s="299"/>
      <c r="AC52" s="299"/>
      <c r="AD52" s="299"/>
      <c r="AE52" s="299"/>
      <c r="AF52" s="299"/>
      <c r="AG52" s="301" t="s">
        <v>58</v>
      </c>
      <c r="AH52" s="299"/>
      <c r="AI52" s="299"/>
      <c r="AJ52" s="299"/>
      <c r="AK52" s="299"/>
      <c r="AL52" s="299"/>
      <c r="AM52" s="299"/>
      <c r="AN52" s="300" t="s">
        <v>59</v>
      </c>
      <c r="AO52" s="299"/>
      <c r="AP52" s="299"/>
      <c r="AQ52" s="55" t="s">
        <v>60</v>
      </c>
      <c r="AR52" s="32"/>
      <c r="AS52" s="56" t="s">
        <v>61</v>
      </c>
      <c r="AT52" s="57" t="s">
        <v>62</v>
      </c>
      <c r="AU52" s="57" t="s">
        <v>63</v>
      </c>
      <c r="AV52" s="57" t="s">
        <v>64</v>
      </c>
      <c r="AW52" s="57" t="s">
        <v>65</v>
      </c>
      <c r="AX52" s="57" t="s">
        <v>66</v>
      </c>
      <c r="AY52" s="57" t="s">
        <v>67</v>
      </c>
      <c r="AZ52" s="57" t="s">
        <v>68</v>
      </c>
      <c r="BA52" s="57" t="s">
        <v>69</v>
      </c>
      <c r="BB52" s="57" t="s">
        <v>70</v>
      </c>
      <c r="BC52" s="57" t="s">
        <v>71</v>
      </c>
      <c r="BD52" s="58" t="s">
        <v>72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73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05">
        <f>ROUND(SUM(AG55:AG56),2)</f>
        <v>0</v>
      </c>
      <c r="AH54" s="305"/>
      <c r="AI54" s="305"/>
      <c r="AJ54" s="305"/>
      <c r="AK54" s="305"/>
      <c r="AL54" s="305"/>
      <c r="AM54" s="305"/>
      <c r="AN54" s="306">
        <f>SUM(AG54,AT54)</f>
        <v>0</v>
      </c>
      <c r="AO54" s="306"/>
      <c r="AP54" s="306"/>
      <c r="AQ54" s="64" t="s">
        <v>21</v>
      </c>
      <c r="AR54" s="60"/>
      <c r="AS54" s="65">
        <f>ROUND(SUM(AS55:AS56),2)</f>
        <v>0</v>
      </c>
      <c r="AT54" s="66">
        <f>ROUND(SUM(AV54:AW54),2)</f>
        <v>0</v>
      </c>
      <c r="AU54" s="67">
        <f>ROUND(SUM(AU55:AU56),5)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0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74</v>
      </c>
      <c r="BT54" s="69" t="s">
        <v>75</v>
      </c>
      <c r="BU54" s="70" t="s">
        <v>76</v>
      </c>
      <c r="BV54" s="69" t="s">
        <v>77</v>
      </c>
      <c r="BW54" s="69" t="s">
        <v>5</v>
      </c>
      <c r="BX54" s="69" t="s">
        <v>78</v>
      </c>
      <c r="CL54" s="69" t="s">
        <v>19</v>
      </c>
    </row>
    <row r="55" spans="1:91" s="6" customFormat="1" ht="16.5" customHeight="1">
      <c r="A55" s="71" t="s">
        <v>79</v>
      </c>
      <c r="B55" s="72"/>
      <c r="C55" s="73"/>
      <c r="D55" s="304" t="s">
        <v>80</v>
      </c>
      <c r="E55" s="304"/>
      <c r="F55" s="304"/>
      <c r="G55" s="304"/>
      <c r="H55" s="304"/>
      <c r="I55" s="74"/>
      <c r="J55" s="304" t="s">
        <v>81</v>
      </c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4"/>
      <c r="AA55" s="304"/>
      <c r="AB55" s="304"/>
      <c r="AC55" s="304"/>
      <c r="AD55" s="304"/>
      <c r="AE55" s="304"/>
      <c r="AF55" s="304"/>
      <c r="AG55" s="302">
        <f>'D.1 - Architektonicko sta...'!J30</f>
        <v>0</v>
      </c>
      <c r="AH55" s="303"/>
      <c r="AI55" s="303"/>
      <c r="AJ55" s="303"/>
      <c r="AK55" s="303"/>
      <c r="AL55" s="303"/>
      <c r="AM55" s="303"/>
      <c r="AN55" s="302">
        <f>SUM(AG55,AT55)</f>
        <v>0</v>
      </c>
      <c r="AO55" s="303"/>
      <c r="AP55" s="303"/>
      <c r="AQ55" s="75" t="s">
        <v>82</v>
      </c>
      <c r="AR55" s="72"/>
      <c r="AS55" s="76">
        <v>0</v>
      </c>
      <c r="AT55" s="77">
        <f>ROUND(SUM(AV55:AW55),2)</f>
        <v>0</v>
      </c>
      <c r="AU55" s="78">
        <f>'D.1 - Architektonicko sta...'!P98</f>
        <v>0</v>
      </c>
      <c r="AV55" s="77">
        <f>'D.1 - Architektonicko sta...'!J33</f>
        <v>0</v>
      </c>
      <c r="AW55" s="77">
        <f>'D.1 - Architektonicko sta...'!J34</f>
        <v>0</v>
      </c>
      <c r="AX55" s="77">
        <f>'D.1 - Architektonicko sta...'!J35</f>
        <v>0</v>
      </c>
      <c r="AY55" s="77">
        <f>'D.1 - Architektonicko sta...'!J36</f>
        <v>0</v>
      </c>
      <c r="AZ55" s="77">
        <f>'D.1 - Architektonicko sta...'!F33</f>
        <v>0</v>
      </c>
      <c r="BA55" s="77">
        <f>'D.1 - Architektonicko sta...'!F34</f>
        <v>0</v>
      </c>
      <c r="BB55" s="77">
        <f>'D.1 - Architektonicko sta...'!F35</f>
        <v>0</v>
      </c>
      <c r="BC55" s="77">
        <f>'D.1 - Architektonicko sta...'!F36</f>
        <v>0</v>
      </c>
      <c r="BD55" s="79">
        <f>'D.1 - Architektonicko sta...'!F37</f>
        <v>0</v>
      </c>
      <c r="BT55" s="80" t="s">
        <v>83</v>
      </c>
      <c r="BV55" s="80" t="s">
        <v>77</v>
      </c>
      <c r="BW55" s="80" t="s">
        <v>84</v>
      </c>
      <c r="BX55" s="80" t="s">
        <v>5</v>
      </c>
      <c r="CL55" s="80" t="s">
        <v>19</v>
      </c>
      <c r="CM55" s="80" t="s">
        <v>85</v>
      </c>
    </row>
    <row r="56" spans="1:91" s="6" customFormat="1" ht="16.5" customHeight="1">
      <c r="A56" s="71" t="s">
        <v>79</v>
      </c>
      <c r="B56" s="72"/>
      <c r="C56" s="73"/>
      <c r="D56" s="304" t="s">
        <v>86</v>
      </c>
      <c r="E56" s="304"/>
      <c r="F56" s="304"/>
      <c r="G56" s="304"/>
      <c r="H56" s="304"/>
      <c r="I56" s="74"/>
      <c r="J56" s="304" t="s">
        <v>87</v>
      </c>
      <c r="K56" s="304"/>
      <c r="L56" s="304"/>
      <c r="M56" s="304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  <c r="AD56" s="304"/>
      <c r="AE56" s="304"/>
      <c r="AF56" s="304"/>
      <c r="AG56" s="302">
        <f>'VON - Vedlejší a ostatní ...'!J30</f>
        <v>0</v>
      </c>
      <c r="AH56" s="303"/>
      <c r="AI56" s="303"/>
      <c r="AJ56" s="303"/>
      <c r="AK56" s="303"/>
      <c r="AL56" s="303"/>
      <c r="AM56" s="303"/>
      <c r="AN56" s="302">
        <f>SUM(AG56,AT56)</f>
        <v>0</v>
      </c>
      <c r="AO56" s="303"/>
      <c r="AP56" s="303"/>
      <c r="AQ56" s="75" t="s">
        <v>82</v>
      </c>
      <c r="AR56" s="72"/>
      <c r="AS56" s="81">
        <v>0</v>
      </c>
      <c r="AT56" s="82">
        <f>ROUND(SUM(AV56:AW56),2)</f>
        <v>0</v>
      </c>
      <c r="AU56" s="83">
        <f>'VON - Vedlejší a ostatní ...'!P82</f>
        <v>0</v>
      </c>
      <c r="AV56" s="82">
        <f>'VON - Vedlejší a ostatní ...'!J33</f>
        <v>0</v>
      </c>
      <c r="AW56" s="82">
        <f>'VON - Vedlejší a ostatní ...'!J34</f>
        <v>0</v>
      </c>
      <c r="AX56" s="82">
        <f>'VON - Vedlejší a ostatní ...'!J35</f>
        <v>0</v>
      </c>
      <c r="AY56" s="82">
        <f>'VON - Vedlejší a ostatní ...'!J36</f>
        <v>0</v>
      </c>
      <c r="AZ56" s="82">
        <f>'VON - Vedlejší a ostatní ...'!F33</f>
        <v>0</v>
      </c>
      <c r="BA56" s="82">
        <f>'VON - Vedlejší a ostatní ...'!F34</f>
        <v>0</v>
      </c>
      <c r="BB56" s="82">
        <f>'VON - Vedlejší a ostatní ...'!F35</f>
        <v>0</v>
      </c>
      <c r="BC56" s="82">
        <f>'VON - Vedlejší a ostatní ...'!F36</f>
        <v>0</v>
      </c>
      <c r="BD56" s="84">
        <f>'VON - Vedlejší a ostatní ...'!F37</f>
        <v>0</v>
      </c>
      <c r="BT56" s="80" t="s">
        <v>83</v>
      </c>
      <c r="BV56" s="80" t="s">
        <v>77</v>
      </c>
      <c r="BW56" s="80" t="s">
        <v>88</v>
      </c>
      <c r="BX56" s="80" t="s">
        <v>5</v>
      </c>
      <c r="CL56" s="80" t="s">
        <v>89</v>
      </c>
      <c r="CM56" s="80" t="s">
        <v>85</v>
      </c>
    </row>
    <row r="57" spans="1:91" s="1" customFormat="1" ht="30" customHeight="1">
      <c r="B57" s="32"/>
      <c r="AR57" s="32"/>
    </row>
    <row r="58" spans="1:91" s="1" customFormat="1" ht="6.9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2"/>
    </row>
  </sheetData>
  <sheetProtection algorithmName="SHA-512" hashValue="CxPAPByEO8HM+WY9Y47ynYdqAjEiUfQFAfENqsvws6H94wceMDclhtrURBTbO9Vhd//NI3ioNP5aFfX1qgCPKw==" saltValue="zW0VYojjEX+qPK/Mq0p32ESShFxMnYMck4cU+6/z2ycLCryKi1GDqFxKJaNiLzrnuVeEDVV8FVBl261P/56oP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.1 - Architektonicko sta...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2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84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>
      <c r="B4" s="20"/>
      <c r="D4" s="21" t="s">
        <v>90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zakázky'!K6</f>
        <v>rekonstrukce sociálního zařízení na Gymnáziu Vysoké Mýto - šatna chlapci, 1.NP</v>
      </c>
      <c r="F7" s="308"/>
      <c r="G7" s="308"/>
      <c r="H7" s="308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89" t="s">
        <v>92</v>
      </c>
      <c r="F9" s="309"/>
      <c r="G9" s="309"/>
      <c r="H9" s="309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21</v>
      </c>
      <c r="L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49" t="str">
        <f>'Rekapitulace zakázky'!AN8</f>
        <v>15. 9. 2023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L14" s="32"/>
    </row>
    <row r="15" spans="2:46" s="1" customFormat="1" ht="18" customHeight="1">
      <c r="B15" s="32"/>
      <c r="E15" s="25" t="s">
        <v>29</v>
      </c>
      <c r="I15" s="27" t="s">
        <v>30</v>
      </c>
      <c r="J15" s="25" t="s">
        <v>21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27</v>
      </c>
      <c r="J17" s="28" t="str">
        <f>'Rekapitulace zakázky'!AN13</f>
        <v>Vyplň údaj</v>
      </c>
      <c r="L17" s="32"/>
    </row>
    <row r="18" spans="2:12" s="1" customFormat="1" ht="18" customHeight="1">
      <c r="B18" s="32"/>
      <c r="E18" s="310" t="str">
        <f>'Rekapitulace zakázky'!E14</f>
        <v>Vyplň údaj</v>
      </c>
      <c r="F18" s="273"/>
      <c r="G18" s="273"/>
      <c r="H18" s="273"/>
      <c r="I18" s="27" t="s">
        <v>30</v>
      </c>
      <c r="J18" s="28" t="str">
        <f>'Rekapitulace zakázky'!AN14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27</v>
      </c>
      <c r="J20" s="25" t="s">
        <v>34</v>
      </c>
      <c r="L20" s="32"/>
    </row>
    <row r="21" spans="2:12" s="1" customFormat="1" ht="18" customHeight="1">
      <c r="B21" s="32"/>
      <c r="E21" s="25" t="s">
        <v>35</v>
      </c>
      <c r="I21" s="27" t="s">
        <v>30</v>
      </c>
      <c r="J21" s="25" t="s">
        <v>36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38</v>
      </c>
      <c r="I23" s="27" t="s">
        <v>27</v>
      </c>
      <c r="J23" s="25" t="str">
        <f>IF('Rekapitulace zakázky'!AN19="","",'Rekapitulace zakázky'!AN19)</f>
        <v/>
      </c>
      <c r="L23" s="32"/>
    </row>
    <row r="24" spans="2:12" s="1" customFormat="1" ht="18" customHeight="1">
      <c r="B24" s="32"/>
      <c r="E24" s="25" t="str">
        <f>IF('Rekapitulace zakázky'!E20="","",'Rekapitulace zakázky'!E20)</f>
        <v xml:space="preserve"> </v>
      </c>
      <c r="I24" s="27" t="s">
        <v>30</v>
      </c>
      <c r="J24" s="25" t="str">
        <f>IF('Rekapitulace zakázky'!AN20="","",'Rekapitulace zakázky'!AN20)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16.5" customHeight="1">
      <c r="B27" s="86"/>
      <c r="E27" s="278" t="s">
        <v>21</v>
      </c>
      <c r="F27" s="278"/>
      <c r="G27" s="278"/>
      <c r="H27" s="278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41</v>
      </c>
      <c r="J30" s="63">
        <f>ROUND(J98,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" customHeight="1">
      <c r="B33" s="32"/>
      <c r="D33" s="52" t="s">
        <v>45</v>
      </c>
      <c r="E33" s="27" t="s">
        <v>46</v>
      </c>
      <c r="F33" s="88">
        <f>ROUND((SUM(BE98:BE527)),  2)</f>
        <v>0</v>
      </c>
      <c r="I33" s="89">
        <v>0.21</v>
      </c>
      <c r="J33" s="88">
        <f>ROUND(((SUM(BE98:BE527))*I33),  2)</f>
        <v>0</v>
      </c>
      <c r="L33" s="32"/>
    </row>
    <row r="34" spans="2:12" s="1" customFormat="1" ht="14.4" customHeight="1">
      <c r="B34" s="32"/>
      <c r="E34" s="27" t="s">
        <v>47</v>
      </c>
      <c r="F34" s="88">
        <f>ROUND((SUM(BF98:BF527)),  2)</f>
        <v>0</v>
      </c>
      <c r="I34" s="89">
        <v>0.15</v>
      </c>
      <c r="J34" s="88">
        <f>ROUND(((SUM(BF98:BF527))*I34),  2)</f>
        <v>0</v>
      </c>
      <c r="L34" s="32"/>
    </row>
    <row r="35" spans="2:12" s="1" customFormat="1" ht="14.4" hidden="1" customHeight="1">
      <c r="B35" s="32"/>
      <c r="E35" s="27" t="s">
        <v>48</v>
      </c>
      <c r="F35" s="88">
        <f>ROUND((SUM(BG98:BG527)),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49</v>
      </c>
      <c r="F36" s="88">
        <f>ROUND((SUM(BH98:BH527)),  2)</f>
        <v>0</v>
      </c>
      <c r="I36" s="89">
        <v>0.15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50</v>
      </c>
      <c r="F37" s="88">
        <f>ROUND((SUM(BI98:BI527)),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51</v>
      </c>
      <c r="E39" s="54"/>
      <c r="F39" s="54"/>
      <c r="G39" s="92" t="s">
        <v>52</v>
      </c>
      <c r="H39" s="93" t="s">
        <v>53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93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7" t="str">
        <f>E7</f>
        <v>rekonstrukce sociálního zařízení na Gymnáziu Vysoké Mýto - šatna chlapci, 1.NP</v>
      </c>
      <c r="F48" s="308"/>
      <c r="G48" s="308"/>
      <c r="H48" s="308"/>
      <c r="L48" s="32"/>
    </row>
    <row r="49" spans="2:47" s="1" customFormat="1" ht="12" customHeight="1">
      <c r="B49" s="32"/>
      <c r="C49" s="27" t="s">
        <v>91</v>
      </c>
      <c r="L49" s="32"/>
    </row>
    <row r="50" spans="2:47" s="1" customFormat="1" ht="16.5" customHeight="1">
      <c r="B50" s="32"/>
      <c r="E50" s="289" t="str">
        <f>E9</f>
        <v>D.1 - Architektonicko stavební řešení</v>
      </c>
      <c r="F50" s="309"/>
      <c r="G50" s="309"/>
      <c r="H50" s="309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22</v>
      </c>
      <c r="F52" s="25" t="str">
        <f>F12</f>
        <v xml:space="preserve"> </v>
      </c>
      <c r="I52" s="27" t="s">
        <v>24</v>
      </c>
      <c r="J52" s="49" t="str">
        <f>IF(J12="","",J12)</f>
        <v>15. 9. 2023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26</v>
      </c>
      <c r="F54" s="25" t="str">
        <f>E15</f>
        <v>Gymnázium Vysoké Mýto</v>
      </c>
      <c r="I54" s="27" t="s">
        <v>33</v>
      </c>
      <c r="J54" s="30" t="str">
        <f>E21</f>
        <v>BKN spol. s r.o.</v>
      </c>
      <c r="L54" s="32"/>
    </row>
    <row r="55" spans="2:47" s="1" customFormat="1" ht="15.15" customHeight="1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94</v>
      </c>
      <c r="D57" s="90"/>
      <c r="E57" s="90"/>
      <c r="F57" s="90"/>
      <c r="G57" s="90"/>
      <c r="H57" s="90"/>
      <c r="I57" s="90"/>
      <c r="J57" s="97" t="s">
        <v>95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73</v>
      </c>
      <c r="J59" s="63">
        <f>J98</f>
        <v>0</v>
      </c>
      <c r="L59" s="32"/>
      <c r="AU59" s="17" t="s">
        <v>96</v>
      </c>
    </row>
    <row r="60" spans="2:47" s="8" customFormat="1" ht="24.9" customHeight="1">
      <c r="B60" s="99"/>
      <c r="D60" s="100" t="s">
        <v>97</v>
      </c>
      <c r="E60" s="101"/>
      <c r="F60" s="101"/>
      <c r="G60" s="101"/>
      <c r="H60" s="101"/>
      <c r="I60" s="101"/>
      <c r="J60" s="102">
        <f>J99</f>
        <v>0</v>
      </c>
      <c r="L60" s="99"/>
    </row>
    <row r="61" spans="2:47" s="9" customFormat="1" ht="19.95" customHeight="1">
      <c r="B61" s="103"/>
      <c r="D61" s="104" t="s">
        <v>98</v>
      </c>
      <c r="E61" s="105"/>
      <c r="F61" s="105"/>
      <c r="G61" s="105"/>
      <c r="H61" s="105"/>
      <c r="I61" s="105"/>
      <c r="J61" s="106">
        <f>J100</f>
        <v>0</v>
      </c>
      <c r="L61" s="103"/>
    </row>
    <row r="62" spans="2:47" s="9" customFormat="1" ht="19.95" customHeight="1">
      <c r="B62" s="103"/>
      <c r="D62" s="104" t="s">
        <v>99</v>
      </c>
      <c r="E62" s="105"/>
      <c r="F62" s="105"/>
      <c r="G62" s="105"/>
      <c r="H62" s="105"/>
      <c r="I62" s="105"/>
      <c r="J62" s="106">
        <f>J107</f>
        <v>0</v>
      </c>
      <c r="L62" s="103"/>
    </row>
    <row r="63" spans="2:47" s="9" customFormat="1" ht="19.95" customHeight="1">
      <c r="B63" s="103"/>
      <c r="D63" s="104" t="s">
        <v>100</v>
      </c>
      <c r="E63" s="105"/>
      <c r="F63" s="105"/>
      <c r="G63" s="105"/>
      <c r="H63" s="105"/>
      <c r="I63" s="105"/>
      <c r="J63" s="106">
        <f>J144</f>
        <v>0</v>
      </c>
      <c r="L63" s="103"/>
    </row>
    <row r="64" spans="2:47" s="9" customFormat="1" ht="19.95" customHeight="1">
      <c r="B64" s="103"/>
      <c r="D64" s="104" t="s">
        <v>101</v>
      </c>
      <c r="E64" s="105"/>
      <c r="F64" s="105"/>
      <c r="G64" s="105"/>
      <c r="H64" s="105"/>
      <c r="I64" s="105"/>
      <c r="J64" s="106">
        <f>J167</f>
        <v>0</v>
      </c>
      <c r="L64" s="103"/>
    </row>
    <row r="65" spans="2:12" s="9" customFormat="1" ht="19.95" customHeight="1">
      <c r="B65" s="103"/>
      <c r="D65" s="104" t="s">
        <v>102</v>
      </c>
      <c r="E65" s="105"/>
      <c r="F65" s="105"/>
      <c r="G65" s="105"/>
      <c r="H65" s="105"/>
      <c r="I65" s="105"/>
      <c r="J65" s="106">
        <f>J175</f>
        <v>0</v>
      </c>
      <c r="L65" s="103"/>
    </row>
    <row r="66" spans="2:12" s="8" customFormat="1" ht="24.9" customHeight="1">
      <c r="B66" s="99"/>
      <c r="D66" s="100" t="s">
        <v>103</v>
      </c>
      <c r="E66" s="101"/>
      <c r="F66" s="101"/>
      <c r="G66" s="101"/>
      <c r="H66" s="101"/>
      <c r="I66" s="101"/>
      <c r="J66" s="102">
        <f>J178</f>
        <v>0</v>
      </c>
      <c r="L66" s="99"/>
    </row>
    <row r="67" spans="2:12" s="9" customFormat="1" ht="19.95" customHeight="1">
      <c r="B67" s="103"/>
      <c r="D67" s="104" t="s">
        <v>104</v>
      </c>
      <c r="E67" s="105"/>
      <c r="F67" s="105"/>
      <c r="G67" s="105"/>
      <c r="H67" s="105"/>
      <c r="I67" s="105"/>
      <c r="J67" s="106">
        <f>J179</f>
        <v>0</v>
      </c>
      <c r="L67" s="103"/>
    </row>
    <row r="68" spans="2:12" s="9" customFormat="1" ht="19.95" customHeight="1">
      <c r="B68" s="103"/>
      <c r="D68" s="104" t="s">
        <v>105</v>
      </c>
      <c r="E68" s="105"/>
      <c r="F68" s="105"/>
      <c r="G68" s="105"/>
      <c r="H68" s="105"/>
      <c r="I68" s="105"/>
      <c r="J68" s="106">
        <f>J196</f>
        <v>0</v>
      </c>
      <c r="L68" s="103"/>
    </row>
    <row r="69" spans="2:12" s="9" customFormat="1" ht="19.95" customHeight="1">
      <c r="B69" s="103"/>
      <c r="D69" s="104" t="s">
        <v>106</v>
      </c>
      <c r="E69" s="105"/>
      <c r="F69" s="105"/>
      <c r="G69" s="105"/>
      <c r="H69" s="105"/>
      <c r="I69" s="105"/>
      <c r="J69" s="106">
        <f>J202</f>
        <v>0</v>
      </c>
      <c r="L69" s="103"/>
    </row>
    <row r="70" spans="2:12" s="9" customFormat="1" ht="19.95" customHeight="1">
      <c r="B70" s="103"/>
      <c r="D70" s="104" t="s">
        <v>107</v>
      </c>
      <c r="E70" s="105"/>
      <c r="F70" s="105"/>
      <c r="G70" s="105"/>
      <c r="H70" s="105"/>
      <c r="I70" s="105"/>
      <c r="J70" s="106">
        <f>J270</f>
        <v>0</v>
      </c>
      <c r="L70" s="103"/>
    </row>
    <row r="71" spans="2:12" s="9" customFormat="1" ht="19.95" customHeight="1">
      <c r="B71" s="103"/>
      <c r="D71" s="104" t="s">
        <v>108</v>
      </c>
      <c r="E71" s="105"/>
      <c r="F71" s="105"/>
      <c r="G71" s="105"/>
      <c r="H71" s="105"/>
      <c r="I71" s="105"/>
      <c r="J71" s="106">
        <f>J286</f>
        <v>0</v>
      </c>
      <c r="L71" s="103"/>
    </row>
    <row r="72" spans="2:12" s="9" customFormat="1" ht="19.95" customHeight="1">
      <c r="B72" s="103"/>
      <c r="D72" s="104" t="s">
        <v>109</v>
      </c>
      <c r="E72" s="105"/>
      <c r="F72" s="105"/>
      <c r="G72" s="105"/>
      <c r="H72" s="105"/>
      <c r="I72" s="105"/>
      <c r="J72" s="106">
        <f>J290</f>
        <v>0</v>
      </c>
      <c r="L72" s="103"/>
    </row>
    <row r="73" spans="2:12" s="9" customFormat="1" ht="19.95" customHeight="1">
      <c r="B73" s="103"/>
      <c r="D73" s="104" t="s">
        <v>110</v>
      </c>
      <c r="E73" s="105"/>
      <c r="F73" s="105"/>
      <c r="G73" s="105"/>
      <c r="H73" s="105"/>
      <c r="I73" s="105"/>
      <c r="J73" s="106">
        <f>J297</f>
        <v>0</v>
      </c>
      <c r="L73" s="103"/>
    </row>
    <row r="74" spans="2:12" s="9" customFormat="1" ht="19.95" customHeight="1">
      <c r="B74" s="103"/>
      <c r="D74" s="104" t="s">
        <v>111</v>
      </c>
      <c r="E74" s="105"/>
      <c r="F74" s="105"/>
      <c r="G74" s="105"/>
      <c r="H74" s="105"/>
      <c r="I74" s="105"/>
      <c r="J74" s="106">
        <f>J312</f>
        <v>0</v>
      </c>
      <c r="L74" s="103"/>
    </row>
    <row r="75" spans="2:12" s="9" customFormat="1" ht="19.95" customHeight="1">
      <c r="B75" s="103"/>
      <c r="D75" s="104" t="s">
        <v>112</v>
      </c>
      <c r="E75" s="105"/>
      <c r="F75" s="105"/>
      <c r="G75" s="105"/>
      <c r="H75" s="105"/>
      <c r="I75" s="105"/>
      <c r="J75" s="106">
        <f>J330</f>
        <v>0</v>
      </c>
      <c r="L75" s="103"/>
    </row>
    <row r="76" spans="2:12" s="9" customFormat="1" ht="19.95" customHeight="1">
      <c r="B76" s="103"/>
      <c r="D76" s="104" t="s">
        <v>113</v>
      </c>
      <c r="E76" s="105"/>
      <c r="F76" s="105"/>
      <c r="G76" s="105"/>
      <c r="H76" s="105"/>
      <c r="I76" s="105"/>
      <c r="J76" s="106">
        <f>J378</f>
        <v>0</v>
      </c>
      <c r="L76" s="103"/>
    </row>
    <row r="77" spans="2:12" s="9" customFormat="1" ht="19.95" customHeight="1">
      <c r="B77" s="103"/>
      <c r="D77" s="104" t="s">
        <v>114</v>
      </c>
      <c r="E77" s="105"/>
      <c r="F77" s="105"/>
      <c r="G77" s="105"/>
      <c r="H77" s="105"/>
      <c r="I77" s="105"/>
      <c r="J77" s="106">
        <f>J441</f>
        <v>0</v>
      </c>
      <c r="L77" s="103"/>
    </row>
    <row r="78" spans="2:12" s="9" customFormat="1" ht="19.95" customHeight="1">
      <c r="B78" s="103"/>
      <c r="D78" s="104" t="s">
        <v>115</v>
      </c>
      <c r="E78" s="105"/>
      <c r="F78" s="105"/>
      <c r="G78" s="105"/>
      <c r="H78" s="105"/>
      <c r="I78" s="105"/>
      <c r="J78" s="106">
        <f>J494</f>
        <v>0</v>
      </c>
      <c r="L78" s="103"/>
    </row>
    <row r="79" spans="2:12" s="1" customFormat="1" ht="21.75" customHeight="1">
      <c r="B79" s="32"/>
      <c r="L79" s="32"/>
    </row>
    <row r="80" spans="2:12" s="1" customFormat="1" ht="6.9" customHeight="1"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32"/>
    </row>
    <row r="84" spans="2:12" s="1" customFormat="1" ht="6.9" customHeight="1"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32"/>
    </row>
    <row r="85" spans="2:12" s="1" customFormat="1" ht="24.9" customHeight="1">
      <c r="B85" s="32"/>
      <c r="C85" s="21" t="s">
        <v>116</v>
      </c>
      <c r="L85" s="32"/>
    </row>
    <row r="86" spans="2:12" s="1" customFormat="1" ht="6.9" customHeight="1">
      <c r="B86" s="32"/>
      <c r="L86" s="32"/>
    </row>
    <row r="87" spans="2:12" s="1" customFormat="1" ht="12" customHeight="1">
      <c r="B87" s="32"/>
      <c r="C87" s="27" t="s">
        <v>16</v>
      </c>
      <c r="L87" s="32"/>
    </row>
    <row r="88" spans="2:12" s="1" customFormat="1" ht="16.5" customHeight="1">
      <c r="B88" s="32"/>
      <c r="E88" s="307" t="str">
        <f>E7</f>
        <v>rekonstrukce sociálního zařízení na Gymnáziu Vysoké Mýto - šatna chlapci, 1.NP</v>
      </c>
      <c r="F88" s="308"/>
      <c r="G88" s="308"/>
      <c r="H88" s="308"/>
      <c r="L88" s="32"/>
    </row>
    <row r="89" spans="2:12" s="1" customFormat="1" ht="12" customHeight="1">
      <c r="B89" s="32"/>
      <c r="C89" s="27" t="s">
        <v>91</v>
      </c>
      <c r="L89" s="32"/>
    </row>
    <row r="90" spans="2:12" s="1" customFormat="1" ht="16.5" customHeight="1">
      <c r="B90" s="32"/>
      <c r="E90" s="289" t="str">
        <f>E9</f>
        <v>D.1 - Architektonicko stavební řešení</v>
      </c>
      <c r="F90" s="309"/>
      <c r="G90" s="309"/>
      <c r="H90" s="309"/>
      <c r="L90" s="32"/>
    </row>
    <row r="91" spans="2:12" s="1" customFormat="1" ht="6.9" customHeight="1">
      <c r="B91" s="32"/>
      <c r="L91" s="32"/>
    </row>
    <row r="92" spans="2:12" s="1" customFormat="1" ht="12" customHeight="1">
      <c r="B92" s="32"/>
      <c r="C92" s="27" t="s">
        <v>22</v>
      </c>
      <c r="F92" s="25" t="str">
        <f>F12</f>
        <v xml:space="preserve"> </v>
      </c>
      <c r="I92" s="27" t="s">
        <v>24</v>
      </c>
      <c r="J92" s="49" t="str">
        <f>IF(J12="","",J12)</f>
        <v>15. 9. 2023</v>
      </c>
      <c r="L92" s="32"/>
    </row>
    <row r="93" spans="2:12" s="1" customFormat="1" ht="6.9" customHeight="1">
      <c r="B93" s="32"/>
      <c r="L93" s="32"/>
    </row>
    <row r="94" spans="2:12" s="1" customFormat="1" ht="15.15" customHeight="1">
      <c r="B94" s="32"/>
      <c r="C94" s="27" t="s">
        <v>26</v>
      </c>
      <c r="F94" s="25" t="str">
        <f>E15</f>
        <v>Gymnázium Vysoké Mýto</v>
      </c>
      <c r="I94" s="27" t="s">
        <v>33</v>
      </c>
      <c r="J94" s="30" t="str">
        <f>E21</f>
        <v>BKN spol. s r.o.</v>
      </c>
      <c r="L94" s="32"/>
    </row>
    <row r="95" spans="2:12" s="1" customFormat="1" ht="15.15" customHeight="1">
      <c r="B95" s="32"/>
      <c r="C95" s="27" t="s">
        <v>31</v>
      </c>
      <c r="F95" s="25" t="str">
        <f>IF(E18="","",E18)</f>
        <v>Vyplň údaj</v>
      </c>
      <c r="I95" s="27" t="s">
        <v>38</v>
      </c>
      <c r="J95" s="30" t="str">
        <f>E24</f>
        <v xml:space="preserve"> </v>
      </c>
      <c r="L95" s="32"/>
    </row>
    <row r="96" spans="2:12" s="1" customFormat="1" ht="10.35" customHeight="1">
      <c r="B96" s="32"/>
      <c r="L96" s="32"/>
    </row>
    <row r="97" spans="2:65" s="10" customFormat="1" ht="29.25" customHeight="1">
      <c r="B97" s="107"/>
      <c r="C97" s="108" t="s">
        <v>117</v>
      </c>
      <c r="D97" s="109" t="s">
        <v>60</v>
      </c>
      <c r="E97" s="109" t="s">
        <v>56</v>
      </c>
      <c r="F97" s="109" t="s">
        <v>57</v>
      </c>
      <c r="G97" s="109" t="s">
        <v>118</v>
      </c>
      <c r="H97" s="109" t="s">
        <v>119</v>
      </c>
      <c r="I97" s="109" t="s">
        <v>120</v>
      </c>
      <c r="J97" s="109" t="s">
        <v>95</v>
      </c>
      <c r="K97" s="110" t="s">
        <v>121</v>
      </c>
      <c r="L97" s="107"/>
      <c r="M97" s="56" t="s">
        <v>21</v>
      </c>
      <c r="N97" s="57" t="s">
        <v>45</v>
      </c>
      <c r="O97" s="57" t="s">
        <v>122</v>
      </c>
      <c r="P97" s="57" t="s">
        <v>123</v>
      </c>
      <c r="Q97" s="57" t="s">
        <v>124</v>
      </c>
      <c r="R97" s="57" t="s">
        <v>125</v>
      </c>
      <c r="S97" s="57" t="s">
        <v>126</v>
      </c>
      <c r="T97" s="58" t="s">
        <v>127</v>
      </c>
    </row>
    <row r="98" spans="2:65" s="1" customFormat="1" ht="22.8" customHeight="1">
      <c r="B98" s="32"/>
      <c r="C98" s="61" t="s">
        <v>128</v>
      </c>
      <c r="J98" s="111">
        <f>BK98</f>
        <v>0</v>
      </c>
      <c r="L98" s="32"/>
      <c r="M98" s="59"/>
      <c r="N98" s="50"/>
      <c r="O98" s="50"/>
      <c r="P98" s="112">
        <f>P99+P178</f>
        <v>0</v>
      </c>
      <c r="Q98" s="50"/>
      <c r="R98" s="112">
        <f>R99+R178</f>
        <v>9.8507367000000023</v>
      </c>
      <c r="S98" s="50"/>
      <c r="T98" s="113">
        <f>T99+T178</f>
        <v>6.1530138000000001</v>
      </c>
      <c r="AT98" s="17" t="s">
        <v>74</v>
      </c>
      <c r="AU98" s="17" t="s">
        <v>96</v>
      </c>
      <c r="BK98" s="114">
        <f>BK99+BK178</f>
        <v>0</v>
      </c>
    </row>
    <row r="99" spans="2:65" s="11" customFormat="1" ht="25.95" customHeight="1">
      <c r="B99" s="115"/>
      <c r="D99" s="116" t="s">
        <v>74</v>
      </c>
      <c r="E99" s="117" t="s">
        <v>129</v>
      </c>
      <c r="F99" s="117" t="s">
        <v>130</v>
      </c>
      <c r="I99" s="118"/>
      <c r="J99" s="119">
        <f>BK99</f>
        <v>0</v>
      </c>
      <c r="L99" s="115"/>
      <c r="M99" s="120"/>
      <c r="P99" s="121">
        <f>P100+P107+P144+P167+P175</f>
        <v>0</v>
      </c>
      <c r="R99" s="121">
        <f>R100+R107+R144+R167+R175</f>
        <v>5.737405100000001</v>
      </c>
      <c r="T99" s="122">
        <f>T100+T107+T144+T167+T175</f>
        <v>2.0242</v>
      </c>
      <c r="AR99" s="116" t="s">
        <v>83</v>
      </c>
      <c r="AT99" s="123" t="s">
        <v>74</v>
      </c>
      <c r="AU99" s="123" t="s">
        <v>75</v>
      </c>
      <c r="AY99" s="116" t="s">
        <v>131</v>
      </c>
      <c r="BK99" s="124">
        <f>BK100+BK107+BK144+BK167+BK175</f>
        <v>0</v>
      </c>
    </row>
    <row r="100" spans="2:65" s="11" customFormat="1" ht="22.8" customHeight="1">
      <c r="B100" s="115"/>
      <c r="D100" s="116" t="s">
        <v>74</v>
      </c>
      <c r="E100" s="125" t="s">
        <v>132</v>
      </c>
      <c r="F100" s="125" t="s">
        <v>133</v>
      </c>
      <c r="I100" s="118"/>
      <c r="J100" s="126">
        <f>BK100</f>
        <v>0</v>
      </c>
      <c r="L100" s="115"/>
      <c r="M100" s="120"/>
      <c r="P100" s="121">
        <f>SUM(P101:P106)</f>
        <v>0</v>
      </c>
      <c r="R100" s="121">
        <f>SUM(R101:R106)</f>
        <v>0.85693579999999991</v>
      </c>
      <c r="T100" s="122">
        <f>SUM(T101:T106)</f>
        <v>0</v>
      </c>
      <c r="AR100" s="116" t="s">
        <v>83</v>
      </c>
      <c r="AT100" s="123" t="s">
        <v>74</v>
      </c>
      <c r="AU100" s="123" t="s">
        <v>83</v>
      </c>
      <c r="AY100" s="116" t="s">
        <v>131</v>
      </c>
      <c r="BK100" s="124">
        <f>SUM(BK101:BK106)</f>
        <v>0</v>
      </c>
    </row>
    <row r="101" spans="2:65" s="1" customFormat="1" ht="24.15" customHeight="1">
      <c r="B101" s="32"/>
      <c r="C101" s="127" t="s">
        <v>83</v>
      </c>
      <c r="D101" s="127" t="s">
        <v>134</v>
      </c>
      <c r="E101" s="128" t="s">
        <v>135</v>
      </c>
      <c r="F101" s="129" t="s">
        <v>136</v>
      </c>
      <c r="G101" s="130" t="s">
        <v>137</v>
      </c>
      <c r="H101" s="131">
        <v>0.308</v>
      </c>
      <c r="I101" s="132"/>
      <c r="J101" s="133">
        <f>ROUND(I101*H101,2)</f>
        <v>0</v>
      </c>
      <c r="K101" s="129" t="s">
        <v>138</v>
      </c>
      <c r="L101" s="32"/>
      <c r="M101" s="134" t="s">
        <v>21</v>
      </c>
      <c r="N101" s="135" t="s">
        <v>46</v>
      </c>
      <c r="P101" s="136">
        <f>O101*H101</f>
        <v>0</v>
      </c>
      <c r="Q101" s="136">
        <v>1.8774999999999999</v>
      </c>
      <c r="R101" s="136">
        <f>Q101*H101</f>
        <v>0.57826999999999995</v>
      </c>
      <c r="S101" s="136">
        <v>0</v>
      </c>
      <c r="T101" s="137">
        <f>S101*H101</f>
        <v>0</v>
      </c>
      <c r="AR101" s="138" t="s">
        <v>139</v>
      </c>
      <c r="AT101" s="138" t="s">
        <v>134</v>
      </c>
      <c r="AU101" s="138" t="s">
        <v>85</v>
      </c>
      <c r="AY101" s="17" t="s">
        <v>131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83</v>
      </c>
      <c r="BK101" s="139">
        <f>ROUND(I101*H101,2)</f>
        <v>0</v>
      </c>
      <c r="BL101" s="17" t="s">
        <v>139</v>
      </c>
      <c r="BM101" s="138" t="s">
        <v>140</v>
      </c>
    </row>
    <row r="102" spans="2:65" s="1" customFormat="1" ht="10.199999999999999">
      <c r="B102" s="32"/>
      <c r="D102" s="140" t="s">
        <v>141</v>
      </c>
      <c r="F102" s="141" t="s">
        <v>142</v>
      </c>
      <c r="I102" s="142"/>
      <c r="L102" s="32"/>
      <c r="M102" s="143"/>
      <c r="T102" s="53"/>
      <c r="AT102" s="17" t="s">
        <v>141</v>
      </c>
      <c r="AU102" s="17" t="s">
        <v>85</v>
      </c>
    </row>
    <row r="103" spans="2:65" s="12" customFormat="1" ht="10.199999999999999">
      <c r="B103" s="144"/>
      <c r="D103" s="145" t="s">
        <v>143</v>
      </c>
      <c r="E103" s="146" t="s">
        <v>21</v>
      </c>
      <c r="F103" s="147" t="s">
        <v>144</v>
      </c>
      <c r="H103" s="148">
        <v>0.308</v>
      </c>
      <c r="I103" s="149"/>
      <c r="L103" s="144"/>
      <c r="M103" s="150"/>
      <c r="T103" s="151"/>
      <c r="AT103" s="146" t="s">
        <v>143</v>
      </c>
      <c r="AU103" s="146" t="s">
        <v>85</v>
      </c>
      <c r="AV103" s="12" t="s">
        <v>85</v>
      </c>
      <c r="AW103" s="12" t="s">
        <v>37</v>
      </c>
      <c r="AX103" s="12" t="s">
        <v>83</v>
      </c>
      <c r="AY103" s="146" t="s">
        <v>131</v>
      </c>
    </row>
    <row r="104" spans="2:65" s="1" customFormat="1" ht="24.15" customHeight="1">
      <c r="B104" s="32"/>
      <c r="C104" s="127" t="s">
        <v>85</v>
      </c>
      <c r="D104" s="127" t="s">
        <v>134</v>
      </c>
      <c r="E104" s="128" t="s">
        <v>145</v>
      </c>
      <c r="F104" s="129" t="s">
        <v>146</v>
      </c>
      <c r="G104" s="130" t="s">
        <v>147</v>
      </c>
      <c r="H104" s="131">
        <v>4.5149999999999997</v>
      </c>
      <c r="I104" s="132"/>
      <c r="J104" s="133">
        <f>ROUND(I104*H104,2)</f>
        <v>0</v>
      </c>
      <c r="K104" s="129" t="s">
        <v>138</v>
      </c>
      <c r="L104" s="32"/>
      <c r="M104" s="134" t="s">
        <v>21</v>
      </c>
      <c r="N104" s="135" t="s">
        <v>46</v>
      </c>
      <c r="P104" s="136">
        <f>O104*H104</f>
        <v>0</v>
      </c>
      <c r="Q104" s="136">
        <v>6.1719999999999997E-2</v>
      </c>
      <c r="R104" s="136">
        <f>Q104*H104</f>
        <v>0.27866579999999996</v>
      </c>
      <c r="S104" s="136">
        <v>0</v>
      </c>
      <c r="T104" s="137">
        <f>S104*H104</f>
        <v>0</v>
      </c>
      <c r="AR104" s="138" t="s">
        <v>139</v>
      </c>
      <c r="AT104" s="138" t="s">
        <v>134</v>
      </c>
      <c r="AU104" s="138" t="s">
        <v>85</v>
      </c>
      <c r="AY104" s="17" t="s">
        <v>131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83</v>
      </c>
      <c r="BK104" s="139">
        <f>ROUND(I104*H104,2)</f>
        <v>0</v>
      </c>
      <c r="BL104" s="17" t="s">
        <v>139</v>
      </c>
      <c r="BM104" s="138" t="s">
        <v>148</v>
      </c>
    </row>
    <row r="105" spans="2:65" s="1" customFormat="1" ht="10.199999999999999">
      <c r="B105" s="32"/>
      <c r="D105" s="140" t="s">
        <v>141</v>
      </c>
      <c r="F105" s="141" t="s">
        <v>149</v>
      </c>
      <c r="I105" s="142"/>
      <c r="L105" s="32"/>
      <c r="M105" s="143"/>
      <c r="T105" s="53"/>
      <c r="AT105" s="17" t="s">
        <v>141</v>
      </c>
      <c r="AU105" s="17" t="s">
        <v>85</v>
      </c>
    </row>
    <row r="106" spans="2:65" s="12" customFormat="1" ht="10.199999999999999">
      <c r="B106" s="144"/>
      <c r="D106" s="145" t="s">
        <v>143</v>
      </c>
      <c r="E106" s="146" t="s">
        <v>21</v>
      </c>
      <c r="F106" s="147" t="s">
        <v>150</v>
      </c>
      <c r="H106" s="148">
        <v>4.5149999999999997</v>
      </c>
      <c r="I106" s="149"/>
      <c r="L106" s="144"/>
      <c r="M106" s="150"/>
      <c r="T106" s="151"/>
      <c r="AT106" s="146" t="s">
        <v>143</v>
      </c>
      <c r="AU106" s="146" t="s">
        <v>85</v>
      </c>
      <c r="AV106" s="12" t="s">
        <v>85</v>
      </c>
      <c r="AW106" s="12" t="s">
        <v>37</v>
      </c>
      <c r="AX106" s="12" t="s">
        <v>83</v>
      </c>
      <c r="AY106" s="146" t="s">
        <v>131</v>
      </c>
    </row>
    <row r="107" spans="2:65" s="11" customFormat="1" ht="22.8" customHeight="1">
      <c r="B107" s="115"/>
      <c r="D107" s="116" t="s">
        <v>74</v>
      </c>
      <c r="E107" s="125" t="s">
        <v>151</v>
      </c>
      <c r="F107" s="125" t="s">
        <v>152</v>
      </c>
      <c r="I107" s="118"/>
      <c r="J107" s="126">
        <f>BK107</f>
        <v>0</v>
      </c>
      <c r="L107" s="115"/>
      <c r="M107" s="120"/>
      <c r="P107" s="121">
        <f>SUM(P108:P143)</f>
        <v>0</v>
      </c>
      <c r="R107" s="121">
        <f>SUM(R108:R143)</f>
        <v>4.8744668000000013</v>
      </c>
      <c r="T107" s="122">
        <f>SUM(T108:T143)</f>
        <v>0</v>
      </c>
      <c r="AR107" s="116" t="s">
        <v>83</v>
      </c>
      <c r="AT107" s="123" t="s">
        <v>74</v>
      </c>
      <c r="AU107" s="123" t="s">
        <v>83</v>
      </c>
      <c r="AY107" s="116" t="s">
        <v>131</v>
      </c>
      <c r="BK107" s="124">
        <f>SUM(BK108:BK143)</f>
        <v>0</v>
      </c>
    </row>
    <row r="108" spans="2:65" s="1" customFormat="1" ht="21.75" customHeight="1">
      <c r="B108" s="32"/>
      <c r="C108" s="127" t="s">
        <v>132</v>
      </c>
      <c r="D108" s="127" t="s">
        <v>134</v>
      </c>
      <c r="E108" s="128" t="s">
        <v>153</v>
      </c>
      <c r="F108" s="129" t="s">
        <v>154</v>
      </c>
      <c r="G108" s="130" t="s">
        <v>147</v>
      </c>
      <c r="H108" s="131">
        <v>31.2</v>
      </c>
      <c r="I108" s="132"/>
      <c r="J108" s="133">
        <f>ROUND(I108*H108,2)</f>
        <v>0</v>
      </c>
      <c r="K108" s="129" t="s">
        <v>138</v>
      </c>
      <c r="L108" s="32"/>
      <c r="M108" s="134" t="s">
        <v>21</v>
      </c>
      <c r="N108" s="135" t="s">
        <v>46</v>
      </c>
      <c r="P108" s="136">
        <f>O108*H108</f>
        <v>0</v>
      </c>
      <c r="Q108" s="136">
        <v>7.3499999999999998E-3</v>
      </c>
      <c r="R108" s="136">
        <f>Q108*H108</f>
        <v>0.22932</v>
      </c>
      <c r="S108" s="136">
        <v>0</v>
      </c>
      <c r="T108" s="137">
        <f>S108*H108</f>
        <v>0</v>
      </c>
      <c r="AR108" s="138" t="s">
        <v>139</v>
      </c>
      <c r="AT108" s="138" t="s">
        <v>134</v>
      </c>
      <c r="AU108" s="138" t="s">
        <v>85</v>
      </c>
      <c r="AY108" s="17" t="s">
        <v>131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83</v>
      </c>
      <c r="BK108" s="139">
        <f>ROUND(I108*H108,2)</f>
        <v>0</v>
      </c>
      <c r="BL108" s="17" t="s">
        <v>139</v>
      </c>
      <c r="BM108" s="138" t="s">
        <v>155</v>
      </c>
    </row>
    <row r="109" spans="2:65" s="1" customFormat="1" ht="10.199999999999999">
      <c r="B109" s="32"/>
      <c r="D109" s="140" t="s">
        <v>141</v>
      </c>
      <c r="F109" s="141" t="s">
        <v>156</v>
      </c>
      <c r="I109" s="142"/>
      <c r="L109" s="32"/>
      <c r="M109" s="143"/>
      <c r="T109" s="53"/>
      <c r="AT109" s="17" t="s">
        <v>141</v>
      </c>
      <c r="AU109" s="17" t="s">
        <v>85</v>
      </c>
    </row>
    <row r="110" spans="2:65" s="12" customFormat="1" ht="10.199999999999999">
      <c r="B110" s="144"/>
      <c r="D110" s="145" t="s">
        <v>143</v>
      </c>
      <c r="E110" s="146" t="s">
        <v>21</v>
      </c>
      <c r="F110" s="147" t="s">
        <v>157</v>
      </c>
      <c r="H110" s="148">
        <v>31.2</v>
      </c>
      <c r="I110" s="149"/>
      <c r="L110" s="144"/>
      <c r="M110" s="150"/>
      <c r="T110" s="151"/>
      <c r="AT110" s="146" t="s">
        <v>143</v>
      </c>
      <c r="AU110" s="146" t="s">
        <v>85</v>
      </c>
      <c r="AV110" s="12" t="s">
        <v>85</v>
      </c>
      <c r="AW110" s="12" t="s">
        <v>37</v>
      </c>
      <c r="AX110" s="12" t="s">
        <v>83</v>
      </c>
      <c r="AY110" s="146" t="s">
        <v>131</v>
      </c>
    </row>
    <row r="111" spans="2:65" s="1" customFormat="1" ht="21.75" customHeight="1">
      <c r="B111" s="32"/>
      <c r="C111" s="127" t="s">
        <v>139</v>
      </c>
      <c r="D111" s="127" t="s">
        <v>134</v>
      </c>
      <c r="E111" s="128" t="s">
        <v>158</v>
      </c>
      <c r="F111" s="129" t="s">
        <v>159</v>
      </c>
      <c r="G111" s="130" t="s">
        <v>147</v>
      </c>
      <c r="H111" s="131">
        <v>31.2</v>
      </c>
      <c r="I111" s="132"/>
      <c r="J111" s="133">
        <f>ROUND(I111*H111,2)</f>
        <v>0</v>
      </c>
      <c r="K111" s="129" t="s">
        <v>138</v>
      </c>
      <c r="L111" s="32"/>
      <c r="M111" s="134" t="s">
        <v>21</v>
      </c>
      <c r="N111" s="135" t="s">
        <v>46</v>
      </c>
      <c r="P111" s="136">
        <f>O111*H111</f>
        <v>0</v>
      </c>
      <c r="Q111" s="136">
        <v>2.0480000000000002E-2</v>
      </c>
      <c r="R111" s="136">
        <f>Q111*H111</f>
        <v>0.63897599999999999</v>
      </c>
      <c r="S111" s="136">
        <v>0</v>
      </c>
      <c r="T111" s="137">
        <f>S111*H111</f>
        <v>0</v>
      </c>
      <c r="AR111" s="138" t="s">
        <v>139</v>
      </c>
      <c r="AT111" s="138" t="s">
        <v>134</v>
      </c>
      <c r="AU111" s="138" t="s">
        <v>85</v>
      </c>
      <c r="AY111" s="17" t="s">
        <v>131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83</v>
      </c>
      <c r="BK111" s="139">
        <f>ROUND(I111*H111,2)</f>
        <v>0</v>
      </c>
      <c r="BL111" s="17" t="s">
        <v>139</v>
      </c>
      <c r="BM111" s="138" t="s">
        <v>160</v>
      </c>
    </row>
    <row r="112" spans="2:65" s="1" customFormat="1" ht="10.199999999999999">
      <c r="B112" s="32"/>
      <c r="D112" s="140" t="s">
        <v>141</v>
      </c>
      <c r="F112" s="141" t="s">
        <v>161</v>
      </c>
      <c r="I112" s="142"/>
      <c r="L112" s="32"/>
      <c r="M112" s="143"/>
      <c r="T112" s="53"/>
      <c r="AT112" s="17" t="s">
        <v>141</v>
      </c>
      <c r="AU112" s="17" t="s">
        <v>85</v>
      </c>
    </row>
    <row r="113" spans="2:65" s="12" customFormat="1" ht="10.199999999999999">
      <c r="B113" s="144"/>
      <c r="D113" s="145" t="s">
        <v>143</v>
      </c>
      <c r="E113" s="146" t="s">
        <v>21</v>
      </c>
      <c r="F113" s="147" t="s">
        <v>157</v>
      </c>
      <c r="H113" s="148">
        <v>31.2</v>
      </c>
      <c r="I113" s="149"/>
      <c r="L113" s="144"/>
      <c r="M113" s="150"/>
      <c r="T113" s="151"/>
      <c r="AT113" s="146" t="s">
        <v>143</v>
      </c>
      <c r="AU113" s="146" t="s">
        <v>85</v>
      </c>
      <c r="AV113" s="12" t="s">
        <v>85</v>
      </c>
      <c r="AW113" s="12" t="s">
        <v>37</v>
      </c>
      <c r="AX113" s="12" t="s">
        <v>83</v>
      </c>
      <c r="AY113" s="146" t="s">
        <v>131</v>
      </c>
    </row>
    <row r="114" spans="2:65" s="1" customFormat="1" ht="24.15" customHeight="1">
      <c r="B114" s="32"/>
      <c r="C114" s="127" t="s">
        <v>162</v>
      </c>
      <c r="D114" s="127" t="s">
        <v>134</v>
      </c>
      <c r="E114" s="128" t="s">
        <v>163</v>
      </c>
      <c r="F114" s="129" t="s">
        <v>164</v>
      </c>
      <c r="G114" s="130" t="s">
        <v>147</v>
      </c>
      <c r="H114" s="131">
        <v>124.8</v>
      </c>
      <c r="I114" s="132"/>
      <c r="J114" s="133">
        <f>ROUND(I114*H114,2)</f>
        <v>0</v>
      </c>
      <c r="K114" s="129" t="s">
        <v>138</v>
      </c>
      <c r="L114" s="32"/>
      <c r="M114" s="134" t="s">
        <v>21</v>
      </c>
      <c r="N114" s="135" t="s">
        <v>46</v>
      </c>
      <c r="P114" s="136">
        <f>O114*H114</f>
        <v>0</v>
      </c>
      <c r="Q114" s="136">
        <v>7.9000000000000008E-3</v>
      </c>
      <c r="R114" s="136">
        <f>Q114*H114</f>
        <v>0.98592000000000002</v>
      </c>
      <c r="S114" s="136">
        <v>0</v>
      </c>
      <c r="T114" s="137">
        <f>S114*H114</f>
        <v>0</v>
      </c>
      <c r="AR114" s="138" t="s">
        <v>139</v>
      </c>
      <c r="AT114" s="138" t="s">
        <v>134</v>
      </c>
      <c r="AU114" s="138" t="s">
        <v>85</v>
      </c>
      <c r="AY114" s="17" t="s">
        <v>131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83</v>
      </c>
      <c r="BK114" s="139">
        <f>ROUND(I114*H114,2)</f>
        <v>0</v>
      </c>
      <c r="BL114" s="17" t="s">
        <v>139</v>
      </c>
      <c r="BM114" s="138" t="s">
        <v>165</v>
      </c>
    </row>
    <row r="115" spans="2:65" s="1" customFormat="1" ht="10.199999999999999">
      <c r="B115" s="32"/>
      <c r="D115" s="140" t="s">
        <v>141</v>
      </c>
      <c r="F115" s="141" t="s">
        <v>166</v>
      </c>
      <c r="I115" s="142"/>
      <c r="L115" s="32"/>
      <c r="M115" s="143"/>
      <c r="T115" s="53"/>
      <c r="AT115" s="17" t="s">
        <v>141</v>
      </c>
      <c r="AU115" s="17" t="s">
        <v>85</v>
      </c>
    </row>
    <row r="116" spans="2:65" s="12" customFormat="1" ht="10.199999999999999">
      <c r="B116" s="144"/>
      <c r="D116" s="145" t="s">
        <v>143</v>
      </c>
      <c r="E116" s="146" t="s">
        <v>21</v>
      </c>
      <c r="F116" s="147" t="s">
        <v>157</v>
      </c>
      <c r="H116" s="148">
        <v>31.2</v>
      </c>
      <c r="I116" s="149"/>
      <c r="L116" s="144"/>
      <c r="M116" s="150"/>
      <c r="T116" s="151"/>
      <c r="AT116" s="146" t="s">
        <v>143</v>
      </c>
      <c r="AU116" s="146" t="s">
        <v>85</v>
      </c>
      <c r="AV116" s="12" t="s">
        <v>85</v>
      </c>
      <c r="AW116" s="12" t="s">
        <v>37</v>
      </c>
      <c r="AX116" s="12" t="s">
        <v>83</v>
      </c>
      <c r="AY116" s="146" t="s">
        <v>131</v>
      </c>
    </row>
    <row r="117" spans="2:65" s="12" customFormat="1" ht="10.199999999999999">
      <c r="B117" s="144"/>
      <c r="D117" s="145" t="s">
        <v>143</v>
      </c>
      <c r="F117" s="147" t="s">
        <v>167</v>
      </c>
      <c r="H117" s="148">
        <v>124.8</v>
      </c>
      <c r="I117" s="149"/>
      <c r="L117" s="144"/>
      <c r="M117" s="150"/>
      <c r="T117" s="151"/>
      <c r="AT117" s="146" t="s">
        <v>143</v>
      </c>
      <c r="AU117" s="146" t="s">
        <v>85</v>
      </c>
      <c r="AV117" s="12" t="s">
        <v>85</v>
      </c>
      <c r="AW117" s="12" t="s">
        <v>4</v>
      </c>
      <c r="AX117" s="12" t="s">
        <v>83</v>
      </c>
      <c r="AY117" s="146" t="s">
        <v>131</v>
      </c>
    </row>
    <row r="118" spans="2:65" s="1" customFormat="1" ht="24.15" customHeight="1">
      <c r="B118" s="32"/>
      <c r="C118" s="127" t="s">
        <v>151</v>
      </c>
      <c r="D118" s="127" t="s">
        <v>134</v>
      </c>
      <c r="E118" s="128" t="s">
        <v>168</v>
      </c>
      <c r="F118" s="129" t="s">
        <v>169</v>
      </c>
      <c r="G118" s="130" t="s">
        <v>147</v>
      </c>
      <c r="H118" s="131">
        <v>31.2</v>
      </c>
      <c r="I118" s="132"/>
      <c r="J118" s="133">
        <f>ROUND(I118*H118,2)</f>
        <v>0</v>
      </c>
      <c r="K118" s="129" t="s">
        <v>138</v>
      </c>
      <c r="L118" s="32"/>
      <c r="M118" s="134" t="s">
        <v>21</v>
      </c>
      <c r="N118" s="135" t="s">
        <v>46</v>
      </c>
      <c r="P118" s="136">
        <f>O118*H118</f>
        <v>0</v>
      </c>
      <c r="Q118" s="136">
        <v>1.54E-2</v>
      </c>
      <c r="R118" s="136">
        <f>Q118*H118</f>
        <v>0.48048000000000002</v>
      </c>
      <c r="S118" s="136">
        <v>0</v>
      </c>
      <c r="T118" s="137">
        <f>S118*H118</f>
        <v>0</v>
      </c>
      <c r="AR118" s="138" t="s">
        <v>139</v>
      </c>
      <c r="AT118" s="138" t="s">
        <v>134</v>
      </c>
      <c r="AU118" s="138" t="s">
        <v>85</v>
      </c>
      <c r="AY118" s="17" t="s">
        <v>131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83</v>
      </c>
      <c r="BK118" s="139">
        <f>ROUND(I118*H118,2)</f>
        <v>0</v>
      </c>
      <c r="BL118" s="17" t="s">
        <v>139</v>
      </c>
      <c r="BM118" s="138" t="s">
        <v>170</v>
      </c>
    </row>
    <row r="119" spans="2:65" s="1" customFormat="1" ht="10.199999999999999">
      <c r="B119" s="32"/>
      <c r="D119" s="140" t="s">
        <v>141</v>
      </c>
      <c r="F119" s="141" t="s">
        <v>171</v>
      </c>
      <c r="I119" s="142"/>
      <c r="L119" s="32"/>
      <c r="M119" s="143"/>
      <c r="T119" s="53"/>
      <c r="AT119" s="17" t="s">
        <v>141</v>
      </c>
      <c r="AU119" s="17" t="s">
        <v>85</v>
      </c>
    </row>
    <row r="120" spans="2:65" s="12" customFormat="1" ht="10.199999999999999">
      <c r="B120" s="144"/>
      <c r="D120" s="145" t="s">
        <v>143</v>
      </c>
      <c r="E120" s="146" t="s">
        <v>21</v>
      </c>
      <c r="F120" s="147" t="s">
        <v>172</v>
      </c>
      <c r="H120" s="148">
        <v>31.2</v>
      </c>
      <c r="I120" s="149"/>
      <c r="L120" s="144"/>
      <c r="M120" s="150"/>
      <c r="T120" s="151"/>
      <c r="AT120" s="146" t="s">
        <v>143</v>
      </c>
      <c r="AU120" s="146" t="s">
        <v>85</v>
      </c>
      <c r="AV120" s="12" t="s">
        <v>85</v>
      </c>
      <c r="AW120" s="12" t="s">
        <v>37</v>
      </c>
      <c r="AX120" s="12" t="s">
        <v>83</v>
      </c>
      <c r="AY120" s="146" t="s">
        <v>131</v>
      </c>
    </row>
    <row r="121" spans="2:65" s="13" customFormat="1" ht="10.199999999999999">
      <c r="B121" s="152"/>
      <c r="D121" s="145" t="s">
        <v>143</v>
      </c>
      <c r="E121" s="153" t="s">
        <v>21</v>
      </c>
      <c r="F121" s="154" t="s">
        <v>173</v>
      </c>
      <c r="H121" s="153" t="s">
        <v>21</v>
      </c>
      <c r="I121" s="155"/>
      <c r="L121" s="152"/>
      <c r="M121" s="156"/>
      <c r="T121" s="157"/>
      <c r="AT121" s="153" t="s">
        <v>143</v>
      </c>
      <c r="AU121" s="153" t="s">
        <v>85</v>
      </c>
      <c r="AV121" s="13" t="s">
        <v>83</v>
      </c>
      <c r="AW121" s="13" t="s">
        <v>37</v>
      </c>
      <c r="AX121" s="13" t="s">
        <v>75</v>
      </c>
      <c r="AY121" s="153" t="s">
        <v>131</v>
      </c>
    </row>
    <row r="122" spans="2:65" s="1" customFormat="1" ht="24.15" customHeight="1">
      <c r="B122" s="32"/>
      <c r="C122" s="127" t="s">
        <v>174</v>
      </c>
      <c r="D122" s="127" t="s">
        <v>134</v>
      </c>
      <c r="E122" s="128" t="s">
        <v>175</v>
      </c>
      <c r="F122" s="129" t="s">
        <v>176</v>
      </c>
      <c r="G122" s="130" t="s">
        <v>147</v>
      </c>
      <c r="H122" s="131">
        <v>62.4</v>
      </c>
      <c r="I122" s="132"/>
      <c r="J122" s="133">
        <f>ROUND(I122*H122,2)</f>
        <v>0</v>
      </c>
      <c r="K122" s="129" t="s">
        <v>138</v>
      </c>
      <c r="L122" s="32"/>
      <c r="M122" s="134" t="s">
        <v>21</v>
      </c>
      <c r="N122" s="135" t="s">
        <v>46</v>
      </c>
      <c r="P122" s="136">
        <f>O122*H122</f>
        <v>0</v>
      </c>
      <c r="Q122" s="136">
        <v>7.9000000000000008E-3</v>
      </c>
      <c r="R122" s="136">
        <f>Q122*H122</f>
        <v>0.49296000000000001</v>
      </c>
      <c r="S122" s="136">
        <v>0</v>
      </c>
      <c r="T122" s="137">
        <f>S122*H122</f>
        <v>0</v>
      </c>
      <c r="AR122" s="138" t="s">
        <v>139</v>
      </c>
      <c r="AT122" s="138" t="s">
        <v>134</v>
      </c>
      <c r="AU122" s="138" t="s">
        <v>85</v>
      </c>
      <c r="AY122" s="17" t="s">
        <v>131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83</v>
      </c>
      <c r="BK122" s="139">
        <f>ROUND(I122*H122,2)</f>
        <v>0</v>
      </c>
      <c r="BL122" s="17" t="s">
        <v>139</v>
      </c>
      <c r="BM122" s="138" t="s">
        <v>177</v>
      </c>
    </row>
    <row r="123" spans="2:65" s="1" customFormat="1" ht="10.199999999999999">
      <c r="B123" s="32"/>
      <c r="D123" s="140" t="s">
        <v>141</v>
      </c>
      <c r="F123" s="141" t="s">
        <v>178</v>
      </c>
      <c r="I123" s="142"/>
      <c r="L123" s="32"/>
      <c r="M123" s="143"/>
      <c r="T123" s="53"/>
      <c r="AT123" s="17" t="s">
        <v>141</v>
      </c>
      <c r="AU123" s="17" t="s">
        <v>85</v>
      </c>
    </row>
    <row r="124" spans="2:65" s="12" customFormat="1" ht="10.199999999999999">
      <c r="B124" s="144"/>
      <c r="D124" s="145" t="s">
        <v>143</v>
      </c>
      <c r="E124" s="146" t="s">
        <v>21</v>
      </c>
      <c r="F124" s="147" t="s">
        <v>157</v>
      </c>
      <c r="H124" s="148">
        <v>31.2</v>
      </c>
      <c r="I124" s="149"/>
      <c r="L124" s="144"/>
      <c r="M124" s="150"/>
      <c r="T124" s="151"/>
      <c r="AT124" s="146" t="s">
        <v>143</v>
      </c>
      <c r="AU124" s="146" t="s">
        <v>85</v>
      </c>
      <c r="AV124" s="12" t="s">
        <v>85</v>
      </c>
      <c r="AW124" s="12" t="s">
        <v>37</v>
      </c>
      <c r="AX124" s="12" t="s">
        <v>83</v>
      </c>
      <c r="AY124" s="146" t="s">
        <v>131</v>
      </c>
    </row>
    <row r="125" spans="2:65" s="12" customFormat="1" ht="10.199999999999999">
      <c r="B125" s="144"/>
      <c r="D125" s="145" t="s">
        <v>143</v>
      </c>
      <c r="F125" s="147" t="s">
        <v>179</v>
      </c>
      <c r="H125" s="148">
        <v>62.4</v>
      </c>
      <c r="I125" s="149"/>
      <c r="L125" s="144"/>
      <c r="M125" s="150"/>
      <c r="T125" s="151"/>
      <c r="AT125" s="146" t="s">
        <v>143</v>
      </c>
      <c r="AU125" s="146" t="s">
        <v>85</v>
      </c>
      <c r="AV125" s="12" t="s">
        <v>85</v>
      </c>
      <c r="AW125" s="12" t="s">
        <v>4</v>
      </c>
      <c r="AX125" s="12" t="s">
        <v>83</v>
      </c>
      <c r="AY125" s="146" t="s">
        <v>131</v>
      </c>
    </row>
    <row r="126" spans="2:65" s="1" customFormat="1" ht="21.75" customHeight="1">
      <c r="B126" s="32"/>
      <c r="C126" s="127" t="s">
        <v>180</v>
      </c>
      <c r="D126" s="127" t="s">
        <v>134</v>
      </c>
      <c r="E126" s="128" t="s">
        <v>181</v>
      </c>
      <c r="F126" s="129" t="s">
        <v>182</v>
      </c>
      <c r="G126" s="130" t="s">
        <v>183</v>
      </c>
      <c r="H126" s="131">
        <v>2</v>
      </c>
      <c r="I126" s="132"/>
      <c r="J126" s="133">
        <f>ROUND(I126*H126,2)</f>
        <v>0</v>
      </c>
      <c r="K126" s="129" t="s">
        <v>138</v>
      </c>
      <c r="L126" s="32"/>
      <c r="M126" s="134" t="s">
        <v>21</v>
      </c>
      <c r="N126" s="135" t="s">
        <v>46</v>
      </c>
      <c r="P126" s="136">
        <f>O126*H126</f>
        <v>0</v>
      </c>
      <c r="Q126" s="136">
        <v>4.1500000000000002E-2</v>
      </c>
      <c r="R126" s="136">
        <f>Q126*H126</f>
        <v>8.3000000000000004E-2</v>
      </c>
      <c r="S126" s="136">
        <v>0</v>
      </c>
      <c r="T126" s="137">
        <f>S126*H126</f>
        <v>0</v>
      </c>
      <c r="AR126" s="138" t="s">
        <v>139</v>
      </c>
      <c r="AT126" s="138" t="s">
        <v>134</v>
      </c>
      <c r="AU126" s="138" t="s">
        <v>85</v>
      </c>
      <c r="AY126" s="17" t="s">
        <v>131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83</v>
      </c>
      <c r="BK126" s="139">
        <f>ROUND(I126*H126,2)</f>
        <v>0</v>
      </c>
      <c r="BL126" s="17" t="s">
        <v>139</v>
      </c>
      <c r="BM126" s="138" t="s">
        <v>184</v>
      </c>
    </row>
    <row r="127" spans="2:65" s="1" customFormat="1" ht="10.199999999999999">
      <c r="B127" s="32"/>
      <c r="D127" s="140" t="s">
        <v>141</v>
      </c>
      <c r="F127" s="141" t="s">
        <v>185</v>
      </c>
      <c r="I127" s="142"/>
      <c r="L127" s="32"/>
      <c r="M127" s="143"/>
      <c r="T127" s="53"/>
      <c r="AT127" s="17" t="s">
        <v>141</v>
      </c>
      <c r="AU127" s="17" t="s">
        <v>85</v>
      </c>
    </row>
    <row r="128" spans="2:65" s="12" customFormat="1" ht="10.199999999999999">
      <c r="B128" s="144"/>
      <c r="D128" s="145" t="s">
        <v>143</v>
      </c>
      <c r="E128" s="146" t="s">
        <v>21</v>
      </c>
      <c r="F128" s="147" t="s">
        <v>186</v>
      </c>
      <c r="H128" s="148">
        <v>2</v>
      </c>
      <c r="I128" s="149"/>
      <c r="L128" s="144"/>
      <c r="M128" s="150"/>
      <c r="T128" s="151"/>
      <c r="AT128" s="146" t="s">
        <v>143</v>
      </c>
      <c r="AU128" s="146" t="s">
        <v>85</v>
      </c>
      <c r="AV128" s="12" t="s">
        <v>85</v>
      </c>
      <c r="AW128" s="12" t="s">
        <v>37</v>
      </c>
      <c r="AX128" s="12" t="s">
        <v>83</v>
      </c>
      <c r="AY128" s="146" t="s">
        <v>131</v>
      </c>
    </row>
    <row r="129" spans="2:65" s="1" customFormat="1" ht="24.15" customHeight="1">
      <c r="B129" s="32"/>
      <c r="C129" s="127" t="s">
        <v>187</v>
      </c>
      <c r="D129" s="127" t="s">
        <v>134</v>
      </c>
      <c r="E129" s="128" t="s">
        <v>188</v>
      </c>
      <c r="F129" s="129" t="s">
        <v>189</v>
      </c>
      <c r="G129" s="130" t="s">
        <v>147</v>
      </c>
      <c r="H129" s="131">
        <v>140.68</v>
      </c>
      <c r="I129" s="132"/>
      <c r="J129" s="133">
        <f>ROUND(I129*H129,2)</f>
        <v>0</v>
      </c>
      <c r="K129" s="129" t="s">
        <v>138</v>
      </c>
      <c r="L129" s="32"/>
      <c r="M129" s="134" t="s">
        <v>21</v>
      </c>
      <c r="N129" s="135" t="s">
        <v>46</v>
      </c>
      <c r="P129" s="136">
        <f>O129*H129</f>
        <v>0</v>
      </c>
      <c r="Q129" s="136">
        <v>5.1999999999999998E-3</v>
      </c>
      <c r="R129" s="136">
        <f>Q129*H129</f>
        <v>0.73153599999999996</v>
      </c>
      <c r="S129" s="136">
        <v>0</v>
      </c>
      <c r="T129" s="137">
        <f>S129*H129</f>
        <v>0</v>
      </c>
      <c r="AR129" s="138" t="s">
        <v>139</v>
      </c>
      <c r="AT129" s="138" t="s">
        <v>134</v>
      </c>
      <c r="AU129" s="138" t="s">
        <v>85</v>
      </c>
      <c r="AY129" s="17" t="s">
        <v>131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83</v>
      </c>
      <c r="BK129" s="139">
        <f>ROUND(I129*H129,2)</f>
        <v>0</v>
      </c>
      <c r="BL129" s="17" t="s">
        <v>139</v>
      </c>
      <c r="BM129" s="138" t="s">
        <v>190</v>
      </c>
    </row>
    <row r="130" spans="2:65" s="1" customFormat="1" ht="10.199999999999999">
      <c r="B130" s="32"/>
      <c r="D130" s="140" t="s">
        <v>141</v>
      </c>
      <c r="F130" s="141" t="s">
        <v>191</v>
      </c>
      <c r="I130" s="142"/>
      <c r="L130" s="32"/>
      <c r="M130" s="143"/>
      <c r="T130" s="53"/>
      <c r="AT130" s="17" t="s">
        <v>141</v>
      </c>
      <c r="AU130" s="17" t="s">
        <v>85</v>
      </c>
    </row>
    <row r="131" spans="2:65" s="12" customFormat="1" ht="10.199999999999999">
      <c r="B131" s="144"/>
      <c r="D131" s="145" t="s">
        <v>143</v>
      </c>
      <c r="E131" s="146" t="s">
        <v>21</v>
      </c>
      <c r="F131" s="147" t="s">
        <v>192</v>
      </c>
      <c r="H131" s="148">
        <v>140.68</v>
      </c>
      <c r="I131" s="149"/>
      <c r="L131" s="144"/>
      <c r="M131" s="150"/>
      <c r="T131" s="151"/>
      <c r="AT131" s="146" t="s">
        <v>143</v>
      </c>
      <c r="AU131" s="146" t="s">
        <v>85</v>
      </c>
      <c r="AV131" s="12" t="s">
        <v>85</v>
      </c>
      <c r="AW131" s="12" t="s">
        <v>37</v>
      </c>
      <c r="AX131" s="12" t="s">
        <v>83</v>
      </c>
      <c r="AY131" s="146" t="s">
        <v>131</v>
      </c>
    </row>
    <row r="132" spans="2:65" s="1" customFormat="1" ht="16.5" customHeight="1">
      <c r="B132" s="32"/>
      <c r="C132" s="127" t="s">
        <v>193</v>
      </c>
      <c r="D132" s="127" t="s">
        <v>134</v>
      </c>
      <c r="E132" s="128" t="s">
        <v>194</v>
      </c>
      <c r="F132" s="129" t="s">
        <v>195</v>
      </c>
      <c r="G132" s="130" t="s">
        <v>196</v>
      </c>
      <c r="H132" s="131">
        <v>15.6</v>
      </c>
      <c r="I132" s="132"/>
      <c r="J132" s="133">
        <f>ROUND(I132*H132,2)</f>
        <v>0</v>
      </c>
      <c r="K132" s="129" t="s">
        <v>138</v>
      </c>
      <c r="L132" s="32"/>
      <c r="M132" s="134" t="s">
        <v>21</v>
      </c>
      <c r="N132" s="135" t="s">
        <v>46</v>
      </c>
      <c r="P132" s="136">
        <f>O132*H132</f>
        <v>0</v>
      </c>
      <c r="Q132" s="136">
        <v>1.5E-3</v>
      </c>
      <c r="R132" s="136">
        <f>Q132*H132</f>
        <v>2.3400000000000001E-2</v>
      </c>
      <c r="S132" s="136">
        <v>0</v>
      </c>
      <c r="T132" s="137">
        <f>S132*H132</f>
        <v>0</v>
      </c>
      <c r="AR132" s="138" t="s">
        <v>139</v>
      </c>
      <c r="AT132" s="138" t="s">
        <v>134</v>
      </c>
      <c r="AU132" s="138" t="s">
        <v>85</v>
      </c>
      <c r="AY132" s="17" t="s">
        <v>131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83</v>
      </c>
      <c r="BK132" s="139">
        <f>ROUND(I132*H132,2)</f>
        <v>0</v>
      </c>
      <c r="BL132" s="17" t="s">
        <v>139</v>
      </c>
      <c r="BM132" s="138" t="s">
        <v>197</v>
      </c>
    </row>
    <row r="133" spans="2:65" s="1" customFormat="1" ht="10.199999999999999">
      <c r="B133" s="32"/>
      <c r="D133" s="140" t="s">
        <v>141</v>
      </c>
      <c r="F133" s="141" t="s">
        <v>198</v>
      </c>
      <c r="I133" s="142"/>
      <c r="L133" s="32"/>
      <c r="M133" s="143"/>
      <c r="T133" s="53"/>
      <c r="AT133" s="17" t="s">
        <v>141</v>
      </c>
      <c r="AU133" s="17" t="s">
        <v>85</v>
      </c>
    </row>
    <row r="134" spans="2:65" s="12" customFormat="1" ht="10.199999999999999">
      <c r="B134" s="144"/>
      <c r="D134" s="145" t="s">
        <v>143</v>
      </c>
      <c r="E134" s="146" t="s">
        <v>21</v>
      </c>
      <c r="F134" s="147" t="s">
        <v>199</v>
      </c>
      <c r="H134" s="148">
        <v>15.6</v>
      </c>
      <c r="I134" s="149"/>
      <c r="L134" s="144"/>
      <c r="M134" s="150"/>
      <c r="T134" s="151"/>
      <c r="AT134" s="146" t="s">
        <v>143</v>
      </c>
      <c r="AU134" s="146" t="s">
        <v>85</v>
      </c>
      <c r="AV134" s="12" t="s">
        <v>85</v>
      </c>
      <c r="AW134" s="12" t="s">
        <v>37</v>
      </c>
      <c r="AX134" s="12" t="s">
        <v>83</v>
      </c>
      <c r="AY134" s="146" t="s">
        <v>131</v>
      </c>
    </row>
    <row r="135" spans="2:65" s="13" customFormat="1" ht="10.199999999999999">
      <c r="B135" s="152"/>
      <c r="D135" s="145" t="s">
        <v>143</v>
      </c>
      <c r="E135" s="153" t="s">
        <v>21</v>
      </c>
      <c r="F135" s="154" t="s">
        <v>173</v>
      </c>
      <c r="H135" s="153" t="s">
        <v>21</v>
      </c>
      <c r="I135" s="155"/>
      <c r="L135" s="152"/>
      <c r="M135" s="156"/>
      <c r="T135" s="157"/>
      <c r="AT135" s="153" t="s">
        <v>143</v>
      </c>
      <c r="AU135" s="153" t="s">
        <v>85</v>
      </c>
      <c r="AV135" s="13" t="s">
        <v>83</v>
      </c>
      <c r="AW135" s="13" t="s">
        <v>37</v>
      </c>
      <c r="AX135" s="13" t="s">
        <v>75</v>
      </c>
      <c r="AY135" s="153" t="s">
        <v>131</v>
      </c>
    </row>
    <row r="136" spans="2:65" s="1" customFormat="1" ht="21.75" customHeight="1">
      <c r="B136" s="32"/>
      <c r="C136" s="127" t="s">
        <v>200</v>
      </c>
      <c r="D136" s="127" t="s">
        <v>134</v>
      </c>
      <c r="E136" s="128" t="s">
        <v>201</v>
      </c>
      <c r="F136" s="129" t="s">
        <v>202</v>
      </c>
      <c r="G136" s="130" t="s">
        <v>147</v>
      </c>
      <c r="H136" s="131">
        <v>15.48</v>
      </c>
      <c r="I136" s="132"/>
      <c r="J136" s="133">
        <f>ROUND(I136*H136,2)</f>
        <v>0</v>
      </c>
      <c r="K136" s="129" t="s">
        <v>138</v>
      </c>
      <c r="L136" s="32"/>
      <c r="M136" s="134" t="s">
        <v>21</v>
      </c>
      <c r="N136" s="135" t="s">
        <v>46</v>
      </c>
      <c r="P136" s="136">
        <f>O136*H136</f>
        <v>0</v>
      </c>
      <c r="Q136" s="136">
        <v>7.4260000000000007E-2</v>
      </c>
      <c r="R136" s="136">
        <f>Q136*H136</f>
        <v>1.1495448000000001</v>
      </c>
      <c r="S136" s="136">
        <v>0</v>
      </c>
      <c r="T136" s="137">
        <f>S136*H136</f>
        <v>0</v>
      </c>
      <c r="AR136" s="138" t="s">
        <v>139</v>
      </c>
      <c r="AT136" s="138" t="s">
        <v>134</v>
      </c>
      <c r="AU136" s="138" t="s">
        <v>85</v>
      </c>
      <c r="AY136" s="17" t="s">
        <v>131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83</v>
      </c>
      <c r="BK136" s="139">
        <f>ROUND(I136*H136,2)</f>
        <v>0</v>
      </c>
      <c r="BL136" s="17" t="s">
        <v>139</v>
      </c>
      <c r="BM136" s="138" t="s">
        <v>203</v>
      </c>
    </row>
    <row r="137" spans="2:65" s="1" customFormat="1" ht="10.199999999999999">
      <c r="B137" s="32"/>
      <c r="D137" s="140" t="s">
        <v>141</v>
      </c>
      <c r="F137" s="141" t="s">
        <v>204</v>
      </c>
      <c r="I137" s="142"/>
      <c r="L137" s="32"/>
      <c r="M137" s="143"/>
      <c r="T137" s="53"/>
      <c r="AT137" s="17" t="s">
        <v>141</v>
      </c>
      <c r="AU137" s="17" t="s">
        <v>85</v>
      </c>
    </row>
    <row r="138" spans="2:65" s="12" customFormat="1" ht="10.199999999999999">
      <c r="B138" s="144"/>
      <c r="D138" s="145" t="s">
        <v>143</v>
      </c>
      <c r="E138" s="146" t="s">
        <v>21</v>
      </c>
      <c r="F138" s="147" t="s">
        <v>205</v>
      </c>
      <c r="H138" s="148">
        <v>15.48</v>
      </c>
      <c r="I138" s="149"/>
      <c r="L138" s="144"/>
      <c r="M138" s="150"/>
      <c r="T138" s="151"/>
      <c r="AT138" s="146" t="s">
        <v>143</v>
      </c>
      <c r="AU138" s="146" t="s">
        <v>85</v>
      </c>
      <c r="AV138" s="12" t="s">
        <v>85</v>
      </c>
      <c r="AW138" s="12" t="s">
        <v>37</v>
      </c>
      <c r="AX138" s="12" t="s">
        <v>83</v>
      </c>
      <c r="AY138" s="146" t="s">
        <v>131</v>
      </c>
    </row>
    <row r="139" spans="2:65" s="1" customFormat="1" ht="24.15" customHeight="1">
      <c r="B139" s="32"/>
      <c r="C139" s="127" t="s">
        <v>206</v>
      </c>
      <c r="D139" s="127" t="s">
        <v>134</v>
      </c>
      <c r="E139" s="128" t="s">
        <v>207</v>
      </c>
      <c r="F139" s="129" t="s">
        <v>208</v>
      </c>
      <c r="G139" s="130" t="s">
        <v>183</v>
      </c>
      <c r="H139" s="131">
        <v>1</v>
      </c>
      <c r="I139" s="132"/>
      <c r="J139" s="133">
        <f>ROUND(I139*H139,2)</f>
        <v>0</v>
      </c>
      <c r="K139" s="129" t="s">
        <v>138</v>
      </c>
      <c r="L139" s="32"/>
      <c r="M139" s="134" t="s">
        <v>21</v>
      </c>
      <c r="N139" s="135" t="s">
        <v>46</v>
      </c>
      <c r="P139" s="136">
        <f>O139*H139</f>
        <v>0</v>
      </c>
      <c r="Q139" s="136">
        <v>4.684E-2</v>
      </c>
      <c r="R139" s="136">
        <f>Q139*H139</f>
        <v>4.684E-2</v>
      </c>
      <c r="S139" s="136">
        <v>0</v>
      </c>
      <c r="T139" s="137">
        <f>S139*H139</f>
        <v>0</v>
      </c>
      <c r="AR139" s="138" t="s">
        <v>139</v>
      </c>
      <c r="AT139" s="138" t="s">
        <v>134</v>
      </c>
      <c r="AU139" s="138" t="s">
        <v>85</v>
      </c>
      <c r="AY139" s="17" t="s">
        <v>131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83</v>
      </c>
      <c r="BK139" s="139">
        <f>ROUND(I139*H139,2)</f>
        <v>0</v>
      </c>
      <c r="BL139" s="17" t="s">
        <v>139</v>
      </c>
      <c r="BM139" s="138" t="s">
        <v>209</v>
      </c>
    </row>
    <row r="140" spans="2:65" s="1" customFormat="1" ht="10.199999999999999">
      <c r="B140" s="32"/>
      <c r="D140" s="140" t="s">
        <v>141</v>
      </c>
      <c r="F140" s="141" t="s">
        <v>210</v>
      </c>
      <c r="I140" s="142"/>
      <c r="L140" s="32"/>
      <c r="M140" s="143"/>
      <c r="T140" s="53"/>
      <c r="AT140" s="17" t="s">
        <v>141</v>
      </c>
      <c r="AU140" s="17" t="s">
        <v>85</v>
      </c>
    </row>
    <row r="141" spans="2:65" s="12" customFormat="1" ht="10.199999999999999">
      <c r="B141" s="144"/>
      <c r="D141" s="145" t="s">
        <v>143</v>
      </c>
      <c r="E141" s="146" t="s">
        <v>21</v>
      </c>
      <c r="F141" s="147" t="s">
        <v>211</v>
      </c>
      <c r="H141" s="148">
        <v>1</v>
      </c>
      <c r="I141" s="149"/>
      <c r="L141" s="144"/>
      <c r="M141" s="150"/>
      <c r="T141" s="151"/>
      <c r="AT141" s="146" t="s">
        <v>143</v>
      </c>
      <c r="AU141" s="146" t="s">
        <v>85</v>
      </c>
      <c r="AV141" s="12" t="s">
        <v>85</v>
      </c>
      <c r="AW141" s="12" t="s">
        <v>37</v>
      </c>
      <c r="AX141" s="12" t="s">
        <v>83</v>
      </c>
      <c r="AY141" s="146" t="s">
        <v>131</v>
      </c>
    </row>
    <row r="142" spans="2:65" s="1" customFormat="1" ht="21.75" customHeight="1">
      <c r="B142" s="32"/>
      <c r="C142" s="158" t="s">
        <v>212</v>
      </c>
      <c r="D142" s="158" t="s">
        <v>213</v>
      </c>
      <c r="E142" s="159" t="s">
        <v>214</v>
      </c>
      <c r="F142" s="160" t="s">
        <v>215</v>
      </c>
      <c r="G142" s="161" t="s">
        <v>183</v>
      </c>
      <c r="H142" s="162">
        <v>1</v>
      </c>
      <c r="I142" s="163"/>
      <c r="J142" s="164">
        <f>ROUND(I142*H142,2)</f>
        <v>0</v>
      </c>
      <c r="K142" s="160" t="s">
        <v>138</v>
      </c>
      <c r="L142" s="165"/>
      <c r="M142" s="166" t="s">
        <v>21</v>
      </c>
      <c r="N142" s="167" t="s">
        <v>46</v>
      </c>
      <c r="P142" s="136">
        <f>O142*H142</f>
        <v>0</v>
      </c>
      <c r="Q142" s="136">
        <v>1.2489999999999999E-2</v>
      </c>
      <c r="R142" s="136">
        <f>Q142*H142</f>
        <v>1.2489999999999999E-2</v>
      </c>
      <c r="S142" s="136">
        <v>0</v>
      </c>
      <c r="T142" s="137">
        <f>S142*H142</f>
        <v>0</v>
      </c>
      <c r="AR142" s="138" t="s">
        <v>180</v>
      </c>
      <c r="AT142" s="138" t="s">
        <v>213</v>
      </c>
      <c r="AU142" s="138" t="s">
        <v>85</v>
      </c>
      <c r="AY142" s="17" t="s">
        <v>131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83</v>
      </c>
      <c r="BK142" s="139">
        <f>ROUND(I142*H142,2)</f>
        <v>0</v>
      </c>
      <c r="BL142" s="17" t="s">
        <v>139</v>
      </c>
      <c r="BM142" s="138" t="s">
        <v>216</v>
      </c>
    </row>
    <row r="143" spans="2:65" s="12" customFormat="1" ht="10.199999999999999">
      <c r="B143" s="144"/>
      <c r="D143" s="145" t="s">
        <v>143</v>
      </c>
      <c r="E143" s="146" t="s">
        <v>21</v>
      </c>
      <c r="F143" s="147" t="s">
        <v>217</v>
      </c>
      <c r="H143" s="148">
        <v>1</v>
      </c>
      <c r="I143" s="149"/>
      <c r="L143" s="144"/>
      <c r="M143" s="150"/>
      <c r="T143" s="151"/>
      <c r="AT143" s="146" t="s">
        <v>143</v>
      </c>
      <c r="AU143" s="146" t="s">
        <v>85</v>
      </c>
      <c r="AV143" s="12" t="s">
        <v>85</v>
      </c>
      <c r="AW143" s="12" t="s">
        <v>37</v>
      </c>
      <c r="AX143" s="12" t="s">
        <v>83</v>
      </c>
      <c r="AY143" s="146" t="s">
        <v>131</v>
      </c>
    </row>
    <row r="144" spans="2:65" s="11" customFormat="1" ht="22.8" customHeight="1">
      <c r="B144" s="115"/>
      <c r="D144" s="116" t="s">
        <v>74</v>
      </c>
      <c r="E144" s="125" t="s">
        <v>187</v>
      </c>
      <c r="F144" s="125" t="s">
        <v>218</v>
      </c>
      <c r="I144" s="118"/>
      <c r="J144" s="126">
        <f>BK144</f>
        <v>0</v>
      </c>
      <c r="L144" s="115"/>
      <c r="M144" s="120"/>
      <c r="P144" s="121">
        <f>SUM(P145:P166)</f>
        <v>0</v>
      </c>
      <c r="R144" s="121">
        <f>SUM(R145:R166)</f>
        <v>6.0025000000000009E-3</v>
      </c>
      <c r="T144" s="122">
        <f>SUM(T145:T166)</f>
        <v>2.0242</v>
      </c>
      <c r="AR144" s="116" t="s">
        <v>83</v>
      </c>
      <c r="AT144" s="123" t="s">
        <v>74</v>
      </c>
      <c r="AU144" s="123" t="s">
        <v>83</v>
      </c>
      <c r="AY144" s="116" t="s">
        <v>131</v>
      </c>
      <c r="BK144" s="124">
        <f>SUM(BK145:BK166)</f>
        <v>0</v>
      </c>
    </row>
    <row r="145" spans="2:65" s="1" customFormat="1" ht="24.15" customHeight="1">
      <c r="B145" s="32"/>
      <c r="C145" s="127" t="s">
        <v>219</v>
      </c>
      <c r="D145" s="127" t="s">
        <v>134</v>
      </c>
      <c r="E145" s="128" t="s">
        <v>220</v>
      </c>
      <c r="F145" s="129" t="s">
        <v>221</v>
      </c>
      <c r="G145" s="130" t="s">
        <v>147</v>
      </c>
      <c r="H145" s="131">
        <v>24.01</v>
      </c>
      <c r="I145" s="132"/>
      <c r="J145" s="133">
        <f>ROUND(I145*H145,2)</f>
        <v>0</v>
      </c>
      <c r="K145" s="129" t="s">
        <v>138</v>
      </c>
      <c r="L145" s="32"/>
      <c r="M145" s="134" t="s">
        <v>21</v>
      </c>
      <c r="N145" s="135" t="s">
        <v>46</v>
      </c>
      <c r="P145" s="136">
        <f>O145*H145</f>
        <v>0</v>
      </c>
      <c r="Q145" s="136">
        <v>2.1000000000000001E-4</v>
      </c>
      <c r="R145" s="136">
        <f>Q145*H145</f>
        <v>5.0421000000000007E-3</v>
      </c>
      <c r="S145" s="136">
        <v>0</v>
      </c>
      <c r="T145" s="137">
        <f>S145*H145</f>
        <v>0</v>
      </c>
      <c r="AR145" s="138" t="s">
        <v>139</v>
      </c>
      <c r="AT145" s="138" t="s">
        <v>134</v>
      </c>
      <c r="AU145" s="138" t="s">
        <v>85</v>
      </c>
      <c r="AY145" s="17" t="s">
        <v>131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83</v>
      </c>
      <c r="BK145" s="139">
        <f>ROUND(I145*H145,2)</f>
        <v>0</v>
      </c>
      <c r="BL145" s="17" t="s">
        <v>139</v>
      </c>
      <c r="BM145" s="138" t="s">
        <v>222</v>
      </c>
    </row>
    <row r="146" spans="2:65" s="1" customFormat="1" ht="10.199999999999999">
      <c r="B146" s="32"/>
      <c r="D146" s="140" t="s">
        <v>141</v>
      </c>
      <c r="F146" s="141" t="s">
        <v>223</v>
      </c>
      <c r="I146" s="142"/>
      <c r="L146" s="32"/>
      <c r="M146" s="143"/>
      <c r="T146" s="53"/>
      <c r="AT146" s="17" t="s">
        <v>141</v>
      </c>
      <c r="AU146" s="17" t="s">
        <v>85</v>
      </c>
    </row>
    <row r="147" spans="2:65" s="12" customFormat="1" ht="10.199999999999999">
      <c r="B147" s="144"/>
      <c r="D147" s="145" t="s">
        <v>143</v>
      </c>
      <c r="E147" s="146" t="s">
        <v>21</v>
      </c>
      <c r="F147" s="147" t="s">
        <v>224</v>
      </c>
      <c r="H147" s="148">
        <v>24.01</v>
      </c>
      <c r="I147" s="149"/>
      <c r="L147" s="144"/>
      <c r="M147" s="150"/>
      <c r="T147" s="151"/>
      <c r="AT147" s="146" t="s">
        <v>143</v>
      </c>
      <c r="AU147" s="146" t="s">
        <v>85</v>
      </c>
      <c r="AV147" s="12" t="s">
        <v>85</v>
      </c>
      <c r="AW147" s="12" t="s">
        <v>37</v>
      </c>
      <c r="AX147" s="12" t="s">
        <v>83</v>
      </c>
      <c r="AY147" s="146" t="s">
        <v>131</v>
      </c>
    </row>
    <row r="148" spans="2:65" s="1" customFormat="1" ht="24.15" customHeight="1">
      <c r="B148" s="32"/>
      <c r="C148" s="127" t="s">
        <v>8</v>
      </c>
      <c r="D148" s="127" t="s">
        <v>134</v>
      </c>
      <c r="E148" s="128" t="s">
        <v>225</v>
      </c>
      <c r="F148" s="129" t="s">
        <v>226</v>
      </c>
      <c r="G148" s="130" t="s">
        <v>147</v>
      </c>
      <c r="H148" s="131">
        <v>24.01</v>
      </c>
      <c r="I148" s="132"/>
      <c r="J148" s="133">
        <f>ROUND(I148*H148,2)</f>
        <v>0</v>
      </c>
      <c r="K148" s="129" t="s">
        <v>138</v>
      </c>
      <c r="L148" s="32"/>
      <c r="M148" s="134" t="s">
        <v>21</v>
      </c>
      <c r="N148" s="135" t="s">
        <v>46</v>
      </c>
      <c r="P148" s="136">
        <f>O148*H148</f>
        <v>0</v>
      </c>
      <c r="Q148" s="136">
        <v>4.0000000000000003E-5</v>
      </c>
      <c r="R148" s="136">
        <f>Q148*H148</f>
        <v>9.6040000000000014E-4</v>
      </c>
      <c r="S148" s="136">
        <v>0</v>
      </c>
      <c r="T148" s="137">
        <f>S148*H148</f>
        <v>0</v>
      </c>
      <c r="AR148" s="138" t="s">
        <v>139</v>
      </c>
      <c r="AT148" s="138" t="s">
        <v>134</v>
      </c>
      <c r="AU148" s="138" t="s">
        <v>85</v>
      </c>
      <c r="AY148" s="17" t="s">
        <v>131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83</v>
      </c>
      <c r="BK148" s="139">
        <f>ROUND(I148*H148,2)</f>
        <v>0</v>
      </c>
      <c r="BL148" s="17" t="s">
        <v>139</v>
      </c>
      <c r="BM148" s="138" t="s">
        <v>227</v>
      </c>
    </row>
    <row r="149" spans="2:65" s="1" customFormat="1" ht="10.199999999999999">
      <c r="B149" s="32"/>
      <c r="D149" s="140" t="s">
        <v>141</v>
      </c>
      <c r="F149" s="141" t="s">
        <v>228</v>
      </c>
      <c r="I149" s="142"/>
      <c r="L149" s="32"/>
      <c r="M149" s="143"/>
      <c r="T149" s="53"/>
      <c r="AT149" s="17" t="s">
        <v>141</v>
      </c>
      <c r="AU149" s="17" t="s">
        <v>85</v>
      </c>
    </row>
    <row r="150" spans="2:65" s="12" customFormat="1" ht="10.199999999999999">
      <c r="B150" s="144"/>
      <c r="D150" s="145" t="s">
        <v>143</v>
      </c>
      <c r="E150" s="146" t="s">
        <v>21</v>
      </c>
      <c r="F150" s="147" t="s">
        <v>229</v>
      </c>
      <c r="H150" s="148">
        <v>24.01</v>
      </c>
      <c r="I150" s="149"/>
      <c r="L150" s="144"/>
      <c r="M150" s="150"/>
      <c r="T150" s="151"/>
      <c r="AT150" s="146" t="s">
        <v>143</v>
      </c>
      <c r="AU150" s="146" t="s">
        <v>85</v>
      </c>
      <c r="AV150" s="12" t="s">
        <v>85</v>
      </c>
      <c r="AW150" s="12" t="s">
        <v>37</v>
      </c>
      <c r="AX150" s="12" t="s">
        <v>83</v>
      </c>
      <c r="AY150" s="146" t="s">
        <v>131</v>
      </c>
    </row>
    <row r="151" spans="2:65" s="1" customFormat="1" ht="24.15" customHeight="1">
      <c r="B151" s="32"/>
      <c r="C151" s="127" t="s">
        <v>230</v>
      </c>
      <c r="D151" s="127" t="s">
        <v>134</v>
      </c>
      <c r="E151" s="128" t="s">
        <v>231</v>
      </c>
      <c r="F151" s="129" t="s">
        <v>232</v>
      </c>
      <c r="G151" s="130" t="s">
        <v>147</v>
      </c>
      <c r="H151" s="131">
        <v>3.6</v>
      </c>
      <c r="I151" s="132"/>
      <c r="J151" s="133">
        <f>ROUND(I151*H151,2)</f>
        <v>0</v>
      </c>
      <c r="K151" s="129" t="s">
        <v>138</v>
      </c>
      <c r="L151" s="32"/>
      <c r="M151" s="134" t="s">
        <v>21</v>
      </c>
      <c r="N151" s="135" t="s">
        <v>46</v>
      </c>
      <c r="P151" s="136">
        <f>O151*H151</f>
        <v>0</v>
      </c>
      <c r="Q151" s="136">
        <v>0</v>
      </c>
      <c r="R151" s="136">
        <f>Q151*H151</f>
        <v>0</v>
      </c>
      <c r="S151" s="136">
        <v>0.13100000000000001</v>
      </c>
      <c r="T151" s="137">
        <f>S151*H151</f>
        <v>0.47160000000000002</v>
      </c>
      <c r="AR151" s="138" t="s">
        <v>139</v>
      </c>
      <c r="AT151" s="138" t="s">
        <v>134</v>
      </c>
      <c r="AU151" s="138" t="s">
        <v>85</v>
      </c>
      <c r="AY151" s="17" t="s">
        <v>131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83</v>
      </c>
      <c r="BK151" s="139">
        <f>ROUND(I151*H151,2)</f>
        <v>0</v>
      </c>
      <c r="BL151" s="17" t="s">
        <v>139</v>
      </c>
      <c r="BM151" s="138" t="s">
        <v>233</v>
      </c>
    </row>
    <row r="152" spans="2:65" s="1" customFormat="1" ht="10.199999999999999">
      <c r="B152" s="32"/>
      <c r="D152" s="140" t="s">
        <v>141</v>
      </c>
      <c r="F152" s="141" t="s">
        <v>234</v>
      </c>
      <c r="I152" s="142"/>
      <c r="L152" s="32"/>
      <c r="M152" s="143"/>
      <c r="T152" s="53"/>
      <c r="AT152" s="17" t="s">
        <v>141</v>
      </c>
      <c r="AU152" s="17" t="s">
        <v>85</v>
      </c>
    </row>
    <row r="153" spans="2:65" s="12" customFormat="1" ht="10.199999999999999">
      <c r="B153" s="144"/>
      <c r="D153" s="145" t="s">
        <v>143</v>
      </c>
      <c r="E153" s="146" t="s">
        <v>21</v>
      </c>
      <c r="F153" s="147" t="s">
        <v>235</v>
      </c>
      <c r="H153" s="148">
        <v>3.6</v>
      </c>
      <c r="I153" s="149"/>
      <c r="L153" s="144"/>
      <c r="M153" s="150"/>
      <c r="T153" s="151"/>
      <c r="AT153" s="146" t="s">
        <v>143</v>
      </c>
      <c r="AU153" s="146" t="s">
        <v>85</v>
      </c>
      <c r="AV153" s="12" t="s">
        <v>85</v>
      </c>
      <c r="AW153" s="12" t="s">
        <v>37</v>
      </c>
      <c r="AX153" s="12" t="s">
        <v>83</v>
      </c>
      <c r="AY153" s="146" t="s">
        <v>131</v>
      </c>
    </row>
    <row r="154" spans="2:65" s="13" customFormat="1" ht="10.199999999999999">
      <c r="B154" s="152"/>
      <c r="D154" s="145" t="s">
        <v>143</v>
      </c>
      <c r="E154" s="153" t="s">
        <v>21</v>
      </c>
      <c r="F154" s="154" t="s">
        <v>236</v>
      </c>
      <c r="H154" s="153" t="s">
        <v>21</v>
      </c>
      <c r="I154" s="155"/>
      <c r="L154" s="152"/>
      <c r="M154" s="156"/>
      <c r="T154" s="157"/>
      <c r="AT154" s="153" t="s">
        <v>143</v>
      </c>
      <c r="AU154" s="153" t="s">
        <v>85</v>
      </c>
      <c r="AV154" s="13" t="s">
        <v>83</v>
      </c>
      <c r="AW154" s="13" t="s">
        <v>37</v>
      </c>
      <c r="AX154" s="13" t="s">
        <v>75</v>
      </c>
      <c r="AY154" s="153" t="s">
        <v>131</v>
      </c>
    </row>
    <row r="155" spans="2:65" s="1" customFormat="1" ht="24.15" customHeight="1">
      <c r="B155" s="32"/>
      <c r="C155" s="127" t="s">
        <v>237</v>
      </c>
      <c r="D155" s="127" t="s">
        <v>134</v>
      </c>
      <c r="E155" s="128" t="s">
        <v>238</v>
      </c>
      <c r="F155" s="129" t="s">
        <v>239</v>
      </c>
      <c r="G155" s="130" t="s">
        <v>147</v>
      </c>
      <c r="H155" s="131">
        <v>1</v>
      </c>
      <c r="I155" s="132"/>
      <c r="J155" s="133">
        <f>ROUND(I155*H155,2)</f>
        <v>0</v>
      </c>
      <c r="K155" s="129" t="s">
        <v>138</v>
      </c>
      <c r="L155" s="32"/>
      <c r="M155" s="134" t="s">
        <v>21</v>
      </c>
      <c r="N155" s="135" t="s">
        <v>46</v>
      </c>
      <c r="P155" s="136">
        <f>O155*H155</f>
        <v>0</v>
      </c>
      <c r="Q155" s="136">
        <v>0</v>
      </c>
      <c r="R155" s="136">
        <f>Q155*H155</f>
        <v>0</v>
      </c>
      <c r="S155" s="136">
        <v>7.5999999999999998E-2</v>
      </c>
      <c r="T155" s="137">
        <f>S155*H155</f>
        <v>7.5999999999999998E-2</v>
      </c>
      <c r="AR155" s="138" t="s">
        <v>139</v>
      </c>
      <c r="AT155" s="138" t="s">
        <v>134</v>
      </c>
      <c r="AU155" s="138" t="s">
        <v>85</v>
      </c>
      <c r="AY155" s="17" t="s">
        <v>131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83</v>
      </c>
      <c r="BK155" s="139">
        <f>ROUND(I155*H155,2)</f>
        <v>0</v>
      </c>
      <c r="BL155" s="17" t="s">
        <v>139</v>
      </c>
      <c r="BM155" s="138" t="s">
        <v>240</v>
      </c>
    </row>
    <row r="156" spans="2:65" s="1" customFormat="1" ht="10.199999999999999">
      <c r="B156" s="32"/>
      <c r="D156" s="140" t="s">
        <v>141</v>
      </c>
      <c r="F156" s="141" t="s">
        <v>241</v>
      </c>
      <c r="I156" s="142"/>
      <c r="L156" s="32"/>
      <c r="M156" s="143"/>
      <c r="T156" s="53"/>
      <c r="AT156" s="17" t="s">
        <v>141</v>
      </c>
      <c r="AU156" s="17" t="s">
        <v>85</v>
      </c>
    </row>
    <row r="157" spans="2:65" s="12" customFormat="1" ht="10.199999999999999">
      <c r="B157" s="144"/>
      <c r="D157" s="145" t="s">
        <v>143</v>
      </c>
      <c r="E157" s="146" t="s">
        <v>21</v>
      </c>
      <c r="F157" s="147" t="s">
        <v>242</v>
      </c>
      <c r="H157" s="148">
        <v>1</v>
      </c>
      <c r="I157" s="149"/>
      <c r="L157" s="144"/>
      <c r="M157" s="150"/>
      <c r="T157" s="151"/>
      <c r="AT157" s="146" t="s">
        <v>143</v>
      </c>
      <c r="AU157" s="146" t="s">
        <v>85</v>
      </c>
      <c r="AV157" s="12" t="s">
        <v>85</v>
      </c>
      <c r="AW157" s="12" t="s">
        <v>37</v>
      </c>
      <c r="AX157" s="12" t="s">
        <v>83</v>
      </c>
      <c r="AY157" s="146" t="s">
        <v>131</v>
      </c>
    </row>
    <row r="158" spans="2:65" s="1" customFormat="1" ht="24.15" customHeight="1">
      <c r="B158" s="32"/>
      <c r="C158" s="127" t="s">
        <v>243</v>
      </c>
      <c r="D158" s="127" t="s">
        <v>134</v>
      </c>
      <c r="E158" s="128" t="s">
        <v>244</v>
      </c>
      <c r="F158" s="129" t="s">
        <v>245</v>
      </c>
      <c r="G158" s="130" t="s">
        <v>183</v>
      </c>
      <c r="H158" s="131">
        <v>0.2</v>
      </c>
      <c r="I158" s="132"/>
      <c r="J158" s="133">
        <f>ROUND(I158*H158,2)</f>
        <v>0</v>
      </c>
      <c r="K158" s="129" t="s">
        <v>138</v>
      </c>
      <c r="L158" s="32"/>
      <c r="M158" s="134" t="s">
        <v>21</v>
      </c>
      <c r="N158" s="135" t="s">
        <v>46</v>
      </c>
      <c r="P158" s="136">
        <f>O158*H158</f>
        <v>0</v>
      </c>
      <c r="Q158" s="136">
        <v>0</v>
      </c>
      <c r="R158" s="136">
        <f>Q158*H158</f>
        <v>0</v>
      </c>
      <c r="S158" s="136">
        <v>6.9000000000000006E-2</v>
      </c>
      <c r="T158" s="137">
        <f>S158*H158</f>
        <v>1.3800000000000002E-2</v>
      </c>
      <c r="AR158" s="138" t="s">
        <v>139</v>
      </c>
      <c r="AT158" s="138" t="s">
        <v>134</v>
      </c>
      <c r="AU158" s="138" t="s">
        <v>85</v>
      </c>
      <c r="AY158" s="17" t="s">
        <v>131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83</v>
      </c>
      <c r="BK158" s="139">
        <f>ROUND(I158*H158,2)</f>
        <v>0</v>
      </c>
      <c r="BL158" s="17" t="s">
        <v>139</v>
      </c>
      <c r="BM158" s="138" t="s">
        <v>246</v>
      </c>
    </row>
    <row r="159" spans="2:65" s="1" customFormat="1" ht="10.199999999999999">
      <c r="B159" s="32"/>
      <c r="D159" s="140" t="s">
        <v>141</v>
      </c>
      <c r="F159" s="141" t="s">
        <v>247</v>
      </c>
      <c r="I159" s="142"/>
      <c r="L159" s="32"/>
      <c r="M159" s="143"/>
      <c r="T159" s="53"/>
      <c r="AT159" s="17" t="s">
        <v>141</v>
      </c>
      <c r="AU159" s="17" t="s">
        <v>85</v>
      </c>
    </row>
    <row r="160" spans="2:65" s="12" customFormat="1" ht="10.199999999999999">
      <c r="B160" s="144"/>
      <c r="D160" s="145" t="s">
        <v>143</v>
      </c>
      <c r="E160" s="146" t="s">
        <v>21</v>
      </c>
      <c r="F160" s="147" t="s">
        <v>248</v>
      </c>
      <c r="H160" s="148">
        <v>0.2</v>
      </c>
      <c r="I160" s="149"/>
      <c r="L160" s="144"/>
      <c r="M160" s="150"/>
      <c r="T160" s="151"/>
      <c r="AT160" s="146" t="s">
        <v>143</v>
      </c>
      <c r="AU160" s="146" t="s">
        <v>85</v>
      </c>
      <c r="AV160" s="12" t="s">
        <v>85</v>
      </c>
      <c r="AW160" s="12" t="s">
        <v>37</v>
      </c>
      <c r="AX160" s="12" t="s">
        <v>83</v>
      </c>
      <c r="AY160" s="146" t="s">
        <v>131</v>
      </c>
    </row>
    <row r="161" spans="2:65" s="1" customFormat="1" ht="24.15" customHeight="1">
      <c r="B161" s="32"/>
      <c r="C161" s="127" t="s">
        <v>249</v>
      </c>
      <c r="D161" s="127" t="s">
        <v>134</v>
      </c>
      <c r="E161" s="128" t="s">
        <v>250</v>
      </c>
      <c r="F161" s="129" t="s">
        <v>251</v>
      </c>
      <c r="G161" s="130" t="s">
        <v>147</v>
      </c>
      <c r="H161" s="131">
        <v>31.8</v>
      </c>
      <c r="I161" s="132"/>
      <c r="J161" s="133">
        <f>ROUND(I161*H161,2)</f>
        <v>0</v>
      </c>
      <c r="K161" s="129" t="s">
        <v>138</v>
      </c>
      <c r="L161" s="32"/>
      <c r="M161" s="134" t="s">
        <v>21</v>
      </c>
      <c r="N161" s="135" t="s">
        <v>46</v>
      </c>
      <c r="P161" s="136">
        <f>O161*H161</f>
        <v>0</v>
      </c>
      <c r="Q161" s="136">
        <v>0</v>
      </c>
      <c r="R161" s="136">
        <f>Q161*H161</f>
        <v>0</v>
      </c>
      <c r="S161" s="136">
        <v>4.5999999999999999E-2</v>
      </c>
      <c r="T161" s="137">
        <f>S161*H161</f>
        <v>1.4628000000000001</v>
      </c>
      <c r="AR161" s="138" t="s">
        <v>139</v>
      </c>
      <c r="AT161" s="138" t="s">
        <v>134</v>
      </c>
      <c r="AU161" s="138" t="s">
        <v>85</v>
      </c>
      <c r="AY161" s="17" t="s">
        <v>131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83</v>
      </c>
      <c r="BK161" s="139">
        <f>ROUND(I161*H161,2)</f>
        <v>0</v>
      </c>
      <c r="BL161" s="17" t="s">
        <v>139</v>
      </c>
      <c r="BM161" s="138" t="s">
        <v>252</v>
      </c>
    </row>
    <row r="162" spans="2:65" s="1" customFormat="1" ht="10.199999999999999">
      <c r="B162" s="32"/>
      <c r="D162" s="140" t="s">
        <v>141</v>
      </c>
      <c r="F162" s="141" t="s">
        <v>253</v>
      </c>
      <c r="I162" s="142"/>
      <c r="L162" s="32"/>
      <c r="M162" s="143"/>
      <c r="T162" s="53"/>
      <c r="AT162" s="17" t="s">
        <v>141</v>
      </c>
      <c r="AU162" s="17" t="s">
        <v>85</v>
      </c>
    </row>
    <row r="163" spans="2:65" s="12" customFormat="1" ht="10.199999999999999">
      <c r="B163" s="144"/>
      <c r="D163" s="145" t="s">
        <v>143</v>
      </c>
      <c r="E163" s="146" t="s">
        <v>21</v>
      </c>
      <c r="F163" s="147" t="s">
        <v>254</v>
      </c>
      <c r="H163" s="148">
        <v>31.8</v>
      </c>
      <c r="I163" s="149"/>
      <c r="L163" s="144"/>
      <c r="M163" s="150"/>
      <c r="T163" s="151"/>
      <c r="AT163" s="146" t="s">
        <v>143</v>
      </c>
      <c r="AU163" s="146" t="s">
        <v>85</v>
      </c>
      <c r="AV163" s="12" t="s">
        <v>85</v>
      </c>
      <c r="AW163" s="12" t="s">
        <v>37</v>
      </c>
      <c r="AX163" s="12" t="s">
        <v>83</v>
      </c>
      <c r="AY163" s="146" t="s">
        <v>131</v>
      </c>
    </row>
    <row r="164" spans="2:65" s="13" customFormat="1" ht="10.199999999999999">
      <c r="B164" s="152"/>
      <c r="D164" s="145" t="s">
        <v>143</v>
      </c>
      <c r="E164" s="153" t="s">
        <v>21</v>
      </c>
      <c r="F164" s="154" t="s">
        <v>236</v>
      </c>
      <c r="H164" s="153" t="s">
        <v>21</v>
      </c>
      <c r="I164" s="155"/>
      <c r="L164" s="152"/>
      <c r="M164" s="156"/>
      <c r="T164" s="157"/>
      <c r="AT164" s="153" t="s">
        <v>143</v>
      </c>
      <c r="AU164" s="153" t="s">
        <v>85</v>
      </c>
      <c r="AV164" s="13" t="s">
        <v>83</v>
      </c>
      <c r="AW164" s="13" t="s">
        <v>37</v>
      </c>
      <c r="AX164" s="13" t="s">
        <v>75</v>
      </c>
      <c r="AY164" s="153" t="s">
        <v>131</v>
      </c>
    </row>
    <row r="165" spans="2:65" s="1" customFormat="1" ht="24.15" customHeight="1">
      <c r="B165" s="32"/>
      <c r="C165" s="127" t="s">
        <v>255</v>
      </c>
      <c r="D165" s="127" t="s">
        <v>134</v>
      </c>
      <c r="E165" s="128" t="s">
        <v>256</v>
      </c>
      <c r="F165" s="129" t="s">
        <v>257</v>
      </c>
      <c r="G165" s="130" t="s">
        <v>258</v>
      </c>
      <c r="H165" s="131">
        <v>80</v>
      </c>
      <c r="I165" s="132"/>
      <c r="J165" s="133">
        <f>ROUND(I165*H165,2)</f>
        <v>0</v>
      </c>
      <c r="K165" s="129" t="s">
        <v>21</v>
      </c>
      <c r="L165" s="32"/>
      <c r="M165" s="134" t="s">
        <v>21</v>
      </c>
      <c r="N165" s="135" t="s">
        <v>46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139</v>
      </c>
      <c r="AT165" s="138" t="s">
        <v>134</v>
      </c>
      <c r="AU165" s="138" t="s">
        <v>85</v>
      </c>
      <c r="AY165" s="17" t="s">
        <v>131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7" t="s">
        <v>83</v>
      </c>
      <c r="BK165" s="139">
        <f>ROUND(I165*H165,2)</f>
        <v>0</v>
      </c>
      <c r="BL165" s="17" t="s">
        <v>139</v>
      </c>
      <c r="BM165" s="138" t="s">
        <v>259</v>
      </c>
    </row>
    <row r="166" spans="2:65" s="1" customFormat="1" ht="24.15" customHeight="1">
      <c r="B166" s="32"/>
      <c r="C166" s="158" t="s">
        <v>7</v>
      </c>
      <c r="D166" s="158" t="s">
        <v>213</v>
      </c>
      <c r="E166" s="159" t="s">
        <v>260</v>
      </c>
      <c r="F166" s="160" t="s">
        <v>261</v>
      </c>
      <c r="G166" s="161" t="s">
        <v>262</v>
      </c>
      <c r="H166" s="162">
        <v>50</v>
      </c>
      <c r="I166" s="163"/>
      <c r="J166" s="164">
        <f>ROUND(I166*H166,2)</f>
        <v>0</v>
      </c>
      <c r="K166" s="160" t="s">
        <v>21</v>
      </c>
      <c r="L166" s="165"/>
      <c r="M166" s="166" t="s">
        <v>21</v>
      </c>
      <c r="N166" s="167" t="s">
        <v>46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180</v>
      </c>
      <c r="AT166" s="138" t="s">
        <v>213</v>
      </c>
      <c r="AU166" s="138" t="s">
        <v>85</v>
      </c>
      <c r="AY166" s="17" t="s">
        <v>131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83</v>
      </c>
      <c r="BK166" s="139">
        <f>ROUND(I166*H166,2)</f>
        <v>0</v>
      </c>
      <c r="BL166" s="17" t="s">
        <v>139</v>
      </c>
      <c r="BM166" s="138" t="s">
        <v>263</v>
      </c>
    </row>
    <row r="167" spans="2:65" s="11" customFormat="1" ht="22.8" customHeight="1">
      <c r="B167" s="115"/>
      <c r="D167" s="116" t="s">
        <v>74</v>
      </c>
      <c r="E167" s="125" t="s">
        <v>264</v>
      </c>
      <c r="F167" s="125" t="s">
        <v>265</v>
      </c>
      <c r="I167" s="118"/>
      <c r="J167" s="126">
        <f>BK167</f>
        <v>0</v>
      </c>
      <c r="L167" s="115"/>
      <c r="M167" s="120"/>
      <c r="P167" s="121">
        <f>SUM(P168:P174)</f>
        <v>0</v>
      </c>
      <c r="R167" s="121">
        <f>SUM(R168:R174)</f>
        <v>0</v>
      </c>
      <c r="T167" s="122">
        <f>SUM(T168:T174)</f>
        <v>0</v>
      </c>
      <c r="AR167" s="116" t="s">
        <v>83</v>
      </c>
      <c r="AT167" s="123" t="s">
        <v>74</v>
      </c>
      <c r="AU167" s="123" t="s">
        <v>83</v>
      </c>
      <c r="AY167" s="116" t="s">
        <v>131</v>
      </c>
      <c r="BK167" s="124">
        <f>SUM(BK168:BK174)</f>
        <v>0</v>
      </c>
    </row>
    <row r="168" spans="2:65" s="1" customFormat="1" ht="21.75" customHeight="1">
      <c r="B168" s="32"/>
      <c r="C168" s="127" t="s">
        <v>266</v>
      </c>
      <c r="D168" s="127" t="s">
        <v>134</v>
      </c>
      <c r="E168" s="128" t="s">
        <v>267</v>
      </c>
      <c r="F168" s="129" t="s">
        <v>268</v>
      </c>
      <c r="G168" s="130" t="s">
        <v>269</v>
      </c>
      <c r="H168" s="131">
        <v>6.1529999999999996</v>
      </c>
      <c r="I168" s="132"/>
      <c r="J168" s="133">
        <f>ROUND(I168*H168,2)</f>
        <v>0</v>
      </c>
      <c r="K168" s="129" t="s">
        <v>138</v>
      </c>
      <c r="L168" s="32"/>
      <c r="M168" s="134" t="s">
        <v>21</v>
      </c>
      <c r="N168" s="135" t="s">
        <v>46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139</v>
      </c>
      <c r="AT168" s="138" t="s">
        <v>134</v>
      </c>
      <c r="AU168" s="138" t="s">
        <v>85</v>
      </c>
      <c r="AY168" s="17" t="s">
        <v>131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83</v>
      </c>
      <c r="BK168" s="139">
        <f>ROUND(I168*H168,2)</f>
        <v>0</v>
      </c>
      <c r="BL168" s="17" t="s">
        <v>139</v>
      </c>
      <c r="BM168" s="138" t="s">
        <v>270</v>
      </c>
    </row>
    <row r="169" spans="2:65" s="1" customFormat="1" ht="10.199999999999999">
      <c r="B169" s="32"/>
      <c r="D169" s="140" t="s">
        <v>141</v>
      </c>
      <c r="F169" s="141" t="s">
        <v>271</v>
      </c>
      <c r="I169" s="142"/>
      <c r="L169" s="32"/>
      <c r="M169" s="143"/>
      <c r="T169" s="53"/>
      <c r="AT169" s="17" t="s">
        <v>141</v>
      </c>
      <c r="AU169" s="17" t="s">
        <v>85</v>
      </c>
    </row>
    <row r="170" spans="2:65" s="1" customFormat="1" ht="24.15" customHeight="1">
      <c r="B170" s="32"/>
      <c r="C170" s="127" t="s">
        <v>272</v>
      </c>
      <c r="D170" s="127" t="s">
        <v>134</v>
      </c>
      <c r="E170" s="128" t="s">
        <v>273</v>
      </c>
      <c r="F170" s="129" t="s">
        <v>274</v>
      </c>
      <c r="G170" s="130" t="s">
        <v>269</v>
      </c>
      <c r="H170" s="131">
        <v>43.070999999999998</v>
      </c>
      <c r="I170" s="132"/>
      <c r="J170" s="133">
        <f>ROUND(I170*H170,2)</f>
        <v>0</v>
      </c>
      <c r="K170" s="129" t="s">
        <v>138</v>
      </c>
      <c r="L170" s="32"/>
      <c r="M170" s="134" t="s">
        <v>21</v>
      </c>
      <c r="N170" s="135" t="s">
        <v>46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139</v>
      </c>
      <c r="AT170" s="138" t="s">
        <v>134</v>
      </c>
      <c r="AU170" s="138" t="s">
        <v>85</v>
      </c>
      <c r="AY170" s="17" t="s">
        <v>131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83</v>
      </c>
      <c r="BK170" s="139">
        <f>ROUND(I170*H170,2)</f>
        <v>0</v>
      </c>
      <c r="BL170" s="17" t="s">
        <v>139</v>
      </c>
      <c r="BM170" s="138" t="s">
        <v>275</v>
      </c>
    </row>
    <row r="171" spans="2:65" s="1" customFormat="1" ht="10.199999999999999">
      <c r="B171" s="32"/>
      <c r="D171" s="140" t="s">
        <v>141</v>
      </c>
      <c r="F171" s="141" t="s">
        <v>276</v>
      </c>
      <c r="I171" s="142"/>
      <c r="L171" s="32"/>
      <c r="M171" s="143"/>
      <c r="T171" s="53"/>
      <c r="AT171" s="17" t="s">
        <v>141</v>
      </c>
      <c r="AU171" s="17" t="s">
        <v>85</v>
      </c>
    </row>
    <row r="172" spans="2:65" s="12" customFormat="1" ht="10.199999999999999">
      <c r="B172" s="144"/>
      <c r="D172" s="145" t="s">
        <v>143</v>
      </c>
      <c r="F172" s="147" t="s">
        <v>277</v>
      </c>
      <c r="H172" s="148">
        <v>43.070999999999998</v>
      </c>
      <c r="I172" s="149"/>
      <c r="L172" s="144"/>
      <c r="M172" s="150"/>
      <c r="T172" s="151"/>
      <c r="AT172" s="146" t="s">
        <v>143</v>
      </c>
      <c r="AU172" s="146" t="s">
        <v>85</v>
      </c>
      <c r="AV172" s="12" t="s">
        <v>85</v>
      </c>
      <c r="AW172" s="12" t="s">
        <v>4</v>
      </c>
      <c r="AX172" s="12" t="s">
        <v>83</v>
      </c>
      <c r="AY172" s="146" t="s">
        <v>131</v>
      </c>
    </row>
    <row r="173" spans="2:65" s="1" customFormat="1" ht="24.15" customHeight="1">
      <c r="B173" s="32"/>
      <c r="C173" s="127" t="s">
        <v>278</v>
      </c>
      <c r="D173" s="127" t="s">
        <v>134</v>
      </c>
      <c r="E173" s="128" t="s">
        <v>279</v>
      </c>
      <c r="F173" s="129" t="s">
        <v>280</v>
      </c>
      <c r="G173" s="130" t="s">
        <v>269</v>
      </c>
      <c r="H173" s="131">
        <v>6.1529999999999996</v>
      </c>
      <c r="I173" s="132"/>
      <c r="J173" s="133">
        <f>ROUND(I173*H173,2)</f>
        <v>0</v>
      </c>
      <c r="K173" s="129" t="s">
        <v>138</v>
      </c>
      <c r="L173" s="32"/>
      <c r="M173" s="134" t="s">
        <v>21</v>
      </c>
      <c r="N173" s="135" t="s">
        <v>46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139</v>
      </c>
      <c r="AT173" s="138" t="s">
        <v>134</v>
      </c>
      <c r="AU173" s="138" t="s">
        <v>85</v>
      </c>
      <c r="AY173" s="17" t="s">
        <v>131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83</v>
      </c>
      <c r="BK173" s="139">
        <f>ROUND(I173*H173,2)</f>
        <v>0</v>
      </c>
      <c r="BL173" s="17" t="s">
        <v>139</v>
      </c>
      <c r="BM173" s="138" t="s">
        <v>281</v>
      </c>
    </row>
    <row r="174" spans="2:65" s="1" customFormat="1" ht="10.199999999999999">
      <c r="B174" s="32"/>
      <c r="D174" s="140" t="s">
        <v>141</v>
      </c>
      <c r="F174" s="141" t="s">
        <v>282</v>
      </c>
      <c r="I174" s="142"/>
      <c r="L174" s="32"/>
      <c r="M174" s="143"/>
      <c r="T174" s="53"/>
      <c r="AT174" s="17" t="s">
        <v>141</v>
      </c>
      <c r="AU174" s="17" t="s">
        <v>85</v>
      </c>
    </row>
    <row r="175" spans="2:65" s="11" customFormat="1" ht="22.8" customHeight="1">
      <c r="B175" s="115"/>
      <c r="D175" s="116" t="s">
        <v>74</v>
      </c>
      <c r="E175" s="125" t="s">
        <v>283</v>
      </c>
      <c r="F175" s="125" t="s">
        <v>284</v>
      </c>
      <c r="I175" s="118"/>
      <c r="J175" s="126">
        <f>BK175</f>
        <v>0</v>
      </c>
      <c r="L175" s="115"/>
      <c r="M175" s="120"/>
      <c r="P175" s="121">
        <f>SUM(P176:P177)</f>
        <v>0</v>
      </c>
      <c r="R175" s="121">
        <f>SUM(R176:R177)</f>
        <v>0</v>
      </c>
      <c r="T175" s="122">
        <f>SUM(T176:T177)</f>
        <v>0</v>
      </c>
      <c r="AR175" s="116" t="s">
        <v>83</v>
      </c>
      <c r="AT175" s="123" t="s">
        <v>74</v>
      </c>
      <c r="AU175" s="123" t="s">
        <v>83</v>
      </c>
      <c r="AY175" s="116" t="s">
        <v>131</v>
      </c>
      <c r="BK175" s="124">
        <f>SUM(BK176:BK177)</f>
        <v>0</v>
      </c>
    </row>
    <row r="176" spans="2:65" s="1" customFormat="1" ht="33" customHeight="1">
      <c r="B176" s="32"/>
      <c r="C176" s="127" t="s">
        <v>285</v>
      </c>
      <c r="D176" s="127" t="s">
        <v>134</v>
      </c>
      <c r="E176" s="128" t="s">
        <v>286</v>
      </c>
      <c r="F176" s="129" t="s">
        <v>287</v>
      </c>
      <c r="G176" s="130" t="s">
        <v>269</v>
      </c>
      <c r="H176" s="131">
        <v>5.7789999999999999</v>
      </c>
      <c r="I176" s="132"/>
      <c r="J176" s="133">
        <f>ROUND(I176*H176,2)</f>
        <v>0</v>
      </c>
      <c r="K176" s="129" t="s">
        <v>138</v>
      </c>
      <c r="L176" s="32"/>
      <c r="M176" s="134" t="s">
        <v>21</v>
      </c>
      <c r="N176" s="135" t="s">
        <v>46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139</v>
      </c>
      <c r="AT176" s="138" t="s">
        <v>134</v>
      </c>
      <c r="AU176" s="138" t="s">
        <v>85</v>
      </c>
      <c r="AY176" s="17" t="s">
        <v>131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83</v>
      </c>
      <c r="BK176" s="139">
        <f>ROUND(I176*H176,2)</f>
        <v>0</v>
      </c>
      <c r="BL176" s="17" t="s">
        <v>139</v>
      </c>
      <c r="BM176" s="138" t="s">
        <v>288</v>
      </c>
    </row>
    <row r="177" spans="2:65" s="1" customFormat="1" ht="10.199999999999999">
      <c r="B177" s="32"/>
      <c r="D177" s="140" t="s">
        <v>141</v>
      </c>
      <c r="F177" s="141" t="s">
        <v>289</v>
      </c>
      <c r="I177" s="142"/>
      <c r="L177" s="32"/>
      <c r="M177" s="143"/>
      <c r="T177" s="53"/>
      <c r="AT177" s="17" t="s">
        <v>141</v>
      </c>
      <c r="AU177" s="17" t="s">
        <v>85</v>
      </c>
    </row>
    <row r="178" spans="2:65" s="11" customFormat="1" ht="25.95" customHeight="1">
      <c r="B178" s="115"/>
      <c r="D178" s="116" t="s">
        <v>74</v>
      </c>
      <c r="E178" s="117" t="s">
        <v>290</v>
      </c>
      <c r="F178" s="117" t="s">
        <v>291</v>
      </c>
      <c r="I178" s="118"/>
      <c r="J178" s="119">
        <f>BK178</f>
        <v>0</v>
      </c>
      <c r="L178" s="115"/>
      <c r="M178" s="120"/>
      <c r="P178" s="121">
        <f>P179+P196+P202+P270+P286+P290+P297+P312+P330+P378+P441+P494</f>
        <v>0</v>
      </c>
      <c r="R178" s="121">
        <f>R179+R196+R202+R270+R286+R290+R297+R312+R330+R378+R441+R494</f>
        <v>4.1133316000000004</v>
      </c>
      <c r="T178" s="122">
        <f>T179+T196+T202+T270+T286+T290+T297+T312+T330+T378+T441+T494</f>
        <v>4.1288137999999996</v>
      </c>
      <c r="AR178" s="116" t="s">
        <v>85</v>
      </c>
      <c r="AT178" s="123" t="s">
        <v>74</v>
      </c>
      <c r="AU178" s="123" t="s">
        <v>75</v>
      </c>
      <c r="AY178" s="116" t="s">
        <v>131</v>
      </c>
      <c r="BK178" s="124">
        <f>BK179+BK196+BK202+BK270+BK286+BK290+BK297+BK312+BK330+BK378+BK441+BK494</f>
        <v>0</v>
      </c>
    </row>
    <row r="179" spans="2:65" s="11" customFormat="1" ht="22.8" customHeight="1">
      <c r="B179" s="115"/>
      <c r="D179" s="116" t="s">
        <v>74</v>
      </c>
      <c r="E179" s="125" t="s">
        <v>292</v>
      </c>
      <c r="F179" s="125" t="s">
        <v>293</v>
      </c>
      <c r="I179" s="118"/>
      <c r="J179" s="126">
        <f>BK179</f>
        <v>0</v>
      </c>
      <c r="L179" s="115"/>
      <c r="M179" s="120"/>
      <c r="P179" s="121">
        <f>SUM(P180:P195)</f>
        <v>0</v>
      </c>
      <c r="R179" s="121">
        <f>SUM(R180:R195)</f>
        <v>3.4699999999999995E-2</v>
      </c>
      <c r="T179" s="122">
        <f>SUM(T180:T195)</f>
        <v>0.1157</v>
      </c>
      <c r="AR179" s="116" t="s">
        <v>85</v>
      </c>
      <c r="AT179" s="123" t="s">
        <v>74</v>
      </c>
      <c r="AU179" s="123" t="s">
        <v>83</v>
      </c>
      <c r="AY179" s="116" t="s">
        <v>131</v>
      </c>
      <c r="BK179" s="124">
        <f>SUM(BK180:BK195)</f>
        <v>0</v>
      </c>
    </row>
    <row r="180" spans="2:65" s="1" customFormat="1" ht="16.5" customHeight="1">
      <c r="B180" s="32"/>
      <c r="C180" s="127" t="s">
        <v>294</v>
      </c>
      <c r="D180" s="127" t="s">
        <v>134</v>
      </c>
      <c r="E180" s="128" t="s">
        <v>295</v>
      </c>
      <c r="F180" s="129" t="s">
        <v>296</v>
      </c>
      <c r="G180" s="130" t="s">
        <v>297</v>
      </c>
      <c r="H180" s="131">
        <v>1</v>
      </c>
      <c r="I180" s="132"/>
      <c r="J180" s="133">
        <f>ROUND(I180*H180,2)</f>
        <v>0</v>
      </c>
      <c r="K180" s="129" t="s">
        <v>21</v>
      </c>
      <c r="L180" s="32"/>
      <c r="M180" s="134" t="s">
        <v>21</v>
      </c>
      <c r="N180" s="135" t="s">
        <v>46</v>
      </c>
      <c r="P180" s="136">
        <f>O180*H180</f>
        <v>0</v>
      </c>
      <c r="Q180" s="136">
        <v>1.2E-2</v>
      </c>
      <c r="R180" s="136">
        <f>Q180*H180</f>
        <v>1.2E-2</v>
      </c>
      <c r="S180" s="136">
        <v>1.4999999999999999E-2</v>
      </c>
      <c r="T180" s="137">
        <f>S180*H180</f>
        <v>1.4999999999999999E-2</v>
      </c>
      <c r="AR180" s="138" t="s">
        <v>230</v>
      </c>
      <c r="AT180" s="138" t="s">
        <v>134</v>
      </c>
      <c r="AU180" s="138" t="s">
        <v>85</v>
      </c>
      <c r="AY180" s="17" t="s">
        <v>131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83</v>
      </c>
      <c r="BK180" s="139">
        <f>ROUND(I180*H180,2)</f>
        <v>0</v>
      </c>
      <c r="BL180" s="17" t="s">
        <v>230</v>
      </c>
      <c r="BM180" s="138" t="s">
        <v>298</v>
      </c>
    </row>
    <row r="181" spans="2:65" s="12" customFormat="1" ht="10.199999999999999">
      <c r="B181" s="144"/>
      <c r="D181" s="145" t="s">
        <v>143</v>
      </c>
      <c r="E181" s="146" t="s">
        <v>21</v>
      </c>
      <c r="F181" s="147" t="s">
        <v>211</v>
      </c>
      <c r="H181" s="148">
        <v>1</v>
      </c>
      <c r="I181" s="149"/>
      <c r="L181" s="144"/>
      <c r="M181" s="150"/>
      <c r="T181" s="151"/>
      <c r="AT181" s="146" t="s">
        <v>143</v>
      </c>
      <c r="AU181" s="146" t="s">
        <v>85</v>
      </c>
      <c r="AV181" s="12" t="s">
        <v>85</v>
      </c>
      <c r="AW181" s="12" t="s">
        <v>37</v>
      </c>
      <c r="AX181" s="12" t="s">
        <v>83</v>
      </c>
      <c r="AY181" s="146" t="s">
        <v>131</v>
      </c>
    </row>
    <row r="182" spans="2:65" s="1" customFormat="1" ht="16.5" customHeight="1">
      <c r="B182" s="32"/>
      <c r="C182" s="127" t="s">
        <v>299</v>
      </c>
      <c r="D182" s="127" t="s">
        <v>134</v>
      </c>
      <c r="E182" s="128" t="s">
        <v>300</v>
      </c>
      <c r="F182" s="129" t="s">
        <v>301</v>
      </c>
      <c r="G182" s="130" t="s">
        <v>183</v>
      </c>
      <c r="H182" s="131">
        <v>2</v>
      </c>
      <c r="I182" s="132"/>
      <c r="J182" s="133">
        <f>ROUND(I182*H182,2)</f>
        <v>0</v>
      </c>
      <c r="K182" s="129" t="s">
        <v>138</v>
      </c>
      <c r="L182" s="32"/>
      <c r="M182" s="134" t="s">
        <v>21</v>
      </c>
      <c r="N182" s="135" t="s">
        <v>46</v>
      </c>
      <c r="P182" s="136">
        <f>O182*H182</f>
        <v>0</v>
      </c>
      <c r="Q182" s="136">
        <v>0</v>
      </c>
      <c r="R182" s="136">
        <f>Q182*H182</f>
        <v>0</v>
      </c>
      <c r="S182" s="136">
        <v>4.2849999999999999E-2</v>
      </c>
      <c r="T182" s="137">
        <f>S182*H182</f>
        <v>8.5699999999999998E-2</v>
      </c>
      <c r="AR182" s="138" t="s">
        <v>230</v>
      </c>
      <c r="AT182" s="138" t="s">
        <v>134</v>
      </c>
      <c r="AU182" s="138" t="s">
        <v>85</v>
      </c>
      <c r="AY182" s="17" t="s">
        <v>131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83</v>
      </c>
      <c r="BK182" s="139">
        <f>ROUND(I182*H182,2)</f>
        <v>0</v>
      </c>
      <c r="BL182" s="17" t="s">
        <v>230</v>
      </c>
      <c r="BM182" s="138" t="s">
        <v>302</v>
      </c>
    </row>
    <row r="183" spans="2:65" s="1" customFormat="1" ht="10.199999999999999">
      <c r="B183" s="32"/>
      <c r="D183" s="140" t="s">
        <v>141</v>
      </c>
      <c r="F183" s="141" t="s">
        <v>303</v>
      </c>
      <c r="I183" s="142"/>
      <c r="L183" s="32"/>
      <c r="M183" s="143"/>
      <c r="T183" s="53"/>
      <c r="AT183" s="17" t="s">
        <v>141</v>
      </c>
      <c r="AU183" s="17" t="s">
        <v>85</v>
      </c>
    </row>
    <row r="184" spans="2:65" s="12" customFormat="1" ht="10.199999999999999">
      <c r="B184" s="144"/>
      <c r="D184" s="145" t="s">
        <v>143</v>
      </c>
      <c r="E184" s="146" t="s">
        <v>21</v>
      </c>
      <c r="F184" s="147" t="s">
        <v>304</v>
      </c>
      <c r="H184" s="148">
        <v>2</v>
      </c>
      <c r="I184" s="149"/>
      <c r="L184" s="144"/>
      <c r="M184" s="150"/>
      <c r="T184" s="151"/>
      <c r="AT184" s="146" t="s">
        <v>143</v>
      </c>
      <c r="AU184" s="146" t="s">
        <v>85</v>
      </c>
      <c r="AV184" s="12" t="s">
        <v>85</v>
      </c>
      <c r="AW184" s="12" t="s">
        <v>37</v>
      </c>
      <c r="AX184" s="12" t="s">
        <v>83</v>
      </c>
      <c r="AY184" s="146" t="s">
        <v>131</v>
      </c>
    </row>
    <row r="185" spans="2:65" s="13" customFormat="1" ht="10.199999999999999">
      <c r="B185" s="152"/>
      <c r="D185" s="145" t="s">
        <v>143</v>
      </c>
      <c r="E185" s="153" t="s">
        <v>21</v>
      </c>
      <c r="F185" s="154" t="s">
        <v>236</v>
      </c>
      <c r="H185" s="153" t="s">
        <v>21</v>
      </c>
      <c r="I185" s="155"/>
      <c r="L185" s="152"/>
      <c r="M185" s="156"/>
      <c r="T185" s="157"/>
      <c r="AT185" s="153" t="s">
        <v>143</v>
      </c>
      <c r="AU185" s="153" t="s">
        <v>85</v>
      </c>
      <c r="AV185" s="13" t="s">
        <v>83</v>
      </c>
      <c r="AW185" s="13" t="s">
        <v>37</v>
      </c>
      <c r="AX185" s="13" t="s">
        <v>75</v>
      </c>
      <c r="AY185" s="153" t="s">
        <v>131</v>
      </c>
    </row>
    <row r="186" spans="2:65" s="1" customFormat="1" ht="16.5" customHeight="1">
      <c r="B186" s="32"/>
      <c r="C186" s="127" t="s">
        <v>305</v>
      </c>
      <c r="D186" s="127" t="s">
        <v>134</v>
      </c>
      <c r="E186" s="128" t="s">
        <v>306</v>
      </c>
      <c r="F186" s="129" t="s">
        <v>307</v>
      </c>
      <c r="G186" s="130" t="s">
        <v>183</v>
      </c>
      <c r="H186" s="131">
        <v>2</v>
      </c>
      <c r="I186" s="132"/>
      <c r="J186" s="133">
        <f>ROUND(I186*H186,2)</f>
        <v>0</v>
      </c>
      <c r="K186" s="129" t="s">
        <v>138</v>
      </c>
      <c r="L186" s="32"/>
      <c r="M186" s="134" t="s">
        <v>21</v>
      </c>
      <c r="N186" s="135" t="s">
        <v>46</v>
      </c>
      <c r="P186" s="136">
        <f>O186*H186</f>
        <v>0</v>
      </c>
      <c r="Q186" s="136">
        <v>5.3499999999999997E-3</v>
      </c>
      <c r="R186" s="136">
        <f>Q186*H186</f>
        <v>1.0699999999999999E-2</v>
      </c>
      <c r="S186" s="136">
        <v>0</v>
      </c>
      <c r="T186" s="137">
        <f>S186*H186</f>
        <v>0</v>
      </c>
      <c r="AR186" s="138" t="s">
        <v>230</v>
      </c>
      <c r="AT186" s="138" t="s">
        <v>134</v>
      </c>
      <c r="AU186" s="138" t="s">
        <v>85</v>
      </c>
      <c r="AY186" s="17" t="s">
        <v>131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83</v>
      </c>
      <c r="BK186" s="139">
        <f>ROUND(I186*H186,2)</f>
        <v>0</v>
      </c>
      <c r="BL186" s="17" t="s">
        <v>230</v>
      </c>
      <c r="BM186" s="138" t="s">
        <v>308</v>
      </c>
    </row>
    <row r="187" spans="2:65" s="1" customFormat="1" ht="10.199999999999999">
      <c r="B187" s="32"/>
      <c r="D187" s="140" t="s">
        <v>141</v>
      </c>
      <c r="F187" s="141" t="s">
        <v>309</v>
      </c>
      <c r="I187" s="142"/>
      <c r="L187" s="32"/>
      <c r="M187" s="143"/>
      <c r="T187" s="53"/>
      <c r="AT187" s="17" t="s">
        <v>141</v>
      </c>
      <c r="AU187" s="17" t="s">
        <v>85</v>
      </c>
    </row>
    <row r="188" spans="2:65" s="12" customFormat="1" ht="10.199999999999999">
      <c r="B188" s="144"/>
      <c r="D188" s="145" t="s">
        <v>143</v>
      </c>
      <c r="E188" s="146" t="s">
        <v>21</v>
      </c>
      <c r="F188" s="147" t="s">
        <v>186</v>
      </c>
      <c r="H188" s="148">
        <v>2</v>
      </c>
      <c r="I188" s="149"/>
      <c r="L188" s="144"/>
      <c r="M188" s="150"/>
      <c r="T188" s="151"/>
      <c r="AT188" s="146" t="s">
        <v>143</v>
      </c>
      <c r="AU188" s="146" t="s">
        <v>85</v>
      </c>
      <c r="AV188" s="12" t="s">
        <v>85</v>
      </c>
      <c r="AW188" s="12" t="s">
        <v>37</v>
      </c>
      <c r="AX188" s="12" t="s">
        <v>83</v>
      </c>
      <c r="AY188" s="146" t="s">
        <v>131</v>
      </c>
    </row>
    <row r="189" spans="2:65" s="1" customFormat="1" ht="16.5" customHeight="1">
      <c r="B189" s="32"/>
      <c r="C189" s="127" t="s">
        <v>310</v>
      </c>
      <c r="D189" s="127" t="s">
        <v>134</v>
      </c>
      <c r="E189" s="128" t="s">
        <v>311</v>
      </c>
      <c r="F189" s="129" t="s">
        <v>312</v>
      </c>
      <c r="G189" s="130" t="s">
        <v>196</v>
      </c>
      <c r="H189" s="131">
        <v>10</v>
      </c>
      <c r="I189" s="132"/>
      <c r="J189" s="133">
        <f>ROUND(I189*H189,2)</f>
        <v>0</v>
      </c>
      <c r="K189" s="129" t="s">
        <v>138</v>
      </c>
      <c r="L189" s="32"/>
      <c r="M189" s="134" t="s">
        <v>21</v>
      </c>
      <c r="N189" s="135" t="s">
        <v>46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139</v>
      </c>
      <c r="AT189" s="138" t="s">
        <v>134</v>
      </c>
      <c r="AU189" s="138" t="s">
        <v>85</v>
      </c>
      <c r="AY189" s="17" t="s">
        <v>131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83</v>
      </c>
      <c r="BK189" s="139">
        <f>ROUND(I189*H189,2)</f>
        <v>0</v>
      </c>
      <c r="BL189" s="17" t="s">
        <v>139</v>
      </c>
      <c r="BM189" s="138" t="s">
        <v>313</v>
      </c>
    </row>
    <row r="190" spans="2:65" s="1" customFormat="1" ht="10.199999999999999">
      <c r="B190" s="32"/>
      <c r="D190" s="140" t="s">
        <v>141</v>
      </c>
      <c r="F190" s="141" t="s">
        <v>314</v>
      </c>
      <c r="I190" s="142"/>
      <c r="L190" s="32"/>
      <c r="M190" s="143"/>
      <c r="T190" s="53"/>
      <c r="AT190" s="17" t="s">
        <v>141</v>
      </c>
      <c r="AU190" s="17" t="s">
        <v>85</v>
      </c>
    </row>
    <row r="191" spans="2:65" s="12" customFormat="1" ht="10.199999999999999">
      <c r="B191" s="144"/>
      <c r="D191" s="145" t="s">
        <v>143</v>
      </c>
      <c r="E191" s="146" t="s">
        <v>21</v>
      </c>
      <c r="F191" s="147" t="s">
        <v>315</v>
      </c>
      <c r="H191" s="148">
        <v>10</v>
      </c>
      <c r="I191" s="149"/>
      <c r="L191" s="144"/>
      <c r="M191" s="150"/>
      <c r="T191" s="151"/>
      <c r="AT191" s="146" t="s">
        <v>143</v>
      </c>
      <c r="AU191" s="146" t="s">
        <v>85</v>
      </c>
      <c r="AV191" s="12" t="s">
        <v>85</v>
      </c>
      <c r="AW191" s="12" t="s">
        <v>37</v>
      </c>
      <c r="AX191" s="12" t="s">
        <v>83</v>
      </c>
      <c r="AY191" s="146" t="s">
        <v>131</v>
      </c>
    </row>
    <row r="192" spans="2:65" s="1" customFormat="1" ht="16.5" customHeight="1">
      <c r="B192" s="32"/>
      <c r="C192" s="127" t="s">
        <v>316</v>
      </c>
      <c r="D192" s="127" t="s">
        <v>134</v>
      </c>
      <c r="E192" s="128" t="s">
        <v>317</v>
      </c>
      <c r="F192" s="129" t="s">
        <v>318</v>
      </c>
      <c r="G192" s="130" t="s">
        <v>297</v>
      </c>
      <c r="H192" s="131">
        <v>1</v>
      </c>
      <c r="I192" s="132"/>
      <c r="J192" s="133">
        <f>ROUND(I192*H192,2)</f>
        <v>0</v>
      </c>
      <c r="K192" s="129" t="s">
        <v>21</v>
      </c>
      <c r="L192" s="32"/>
      <c r="M192" s="134" t="s">
        <v>21</v>
      </c>
      <c r="N192" s="135" t="s">
        <v>46</v>
      </c>
      <c r="P192" s="136">
        <f>O192*H192</f>
        <v>0</v>
      </c>
      <c r="Q192" s="136">
        <v>1.2E-2</v>
      </c>
      <c r="R192" s="136">
        <f>Q192*H192</f>
        <v>1.2E-2</v>
      </c>
      <c r="S192" s="136">
        <v>1.4999999999999999E-2</v>
      </c>
      <c r="T192" s="137">
        <f>S192*H192</f>
        <v>1.4999999999999999E-2</v>
      </c>
      <c r="AR192" s="138" t="s">
        <v>230</v>
      </c>
      <c r="AT192" s="138" t="s">
        <v>134</v>
      </c>
      <c r="AU192" s="138" t="s">
        <v>85</v>
      </c>
      <c r="AY192" s="17" t="s">
        <v>131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83</v>
      </c>
      <c r="BK192" s="139">
        <f>ROUND(I192*H192,2)</f>
        <v>0</v>
      </c>
      <c r="BL192" s="17" t="s">
        <v>230</v>
      </c>
      <c r="BM192" s="138" t="s">
        <v>319</v>
      </c>
    </row>
    <row r="193" spans="2:65" s="12" customFormat="1" ht="10.199999999999999">
      <c r="B193" s="144"/>
      <c r="D193" s="145" t="s">
        <v>143</v>
      </c>
      <c r="E193" s="146" t="s">
        <v>21</v>
      </c>
      <c r="F193" s="147" t="s">
        <v>211</v>
      </c>
      <c r="H193" s="148">
        <v>1</v>
      </c>
      <c r="I193" s="149"/>
      <c r="L193" s="144"/>
      <c r="M193" s="150"/>
      <c r="T193" s="151"/>
      <c r="AT193" s="146" t="s">
        <v>143</v>
      </c>
      <c r="AU193" s="146" t="s">
        <v>85</v>
      </c>
      <c r="AV193" s="12" t="s">
        <v>85</v>
      </c>
      <c r="AW193" s="12" t="s">
        <v>37</v>
      </c>
      <c r="AX193" s="12" t="s">
        <v>83</v>
      </c>
      <c r="AY193" s="146" t="s">
        <v>131</v>
      </c>
    </row>
    <row r="194" spans="2:65" s="1" customFormat="1" ht="24.15" customHeight="1">
      <c r="B194" s="32"/>
      <c r="C194" s="127" t="s">
        <v>320</v>
      </c>
      <c r="D194" s="127" t="s">
        <v>134</v>
      </c>
      <c r="E194" s="128" t="s">
        <v>321</v>
      </c>
      <c r="F194" s="129" t="s">
        <v>322</v>
      </c>
      <c r="G194" s="130" t="s">
        <v>269</v>
      </c>
      <c r="H194" s="131">
        <v>3.5000000000000003E-2</v>
      </c>
      <c r="I194" s="132"/>
      <c r="J194" s="133">
        <f>ROUND(I194*H194,2)</f>
        <v>0</v>
      </c>
      <c r="K194" s="129" t="s">
        <v>138</v>
      </c>
      <c r="L194" s="32"/>
      <c r="M194" s="134" t="s">
        <v>21</v>
      </c>
      <c r="N194" s="135" t="s">
        <v>46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230</v>
      </c>
      <c r="AT194" s="138" t="s">
        <v>134</v>
      </c>
      <c r="AU194" s="138" t="s">
        <v>85</v>
      </c>
      <c r="AY194" s="17" t="s">
        <v>131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83</v>
      </c>
      <c r="BK194" s="139">
        <f>ROUND(I194*H194,2)</f>
        <v>0</v>
      </c>
      <c r="BL194" s="17" t="s">
        <v>230</v>
      </c>
      <c r="BM194" s="138" t="s">
        <v>323</v>
      </c>
    </row>
    <row r="195" spans="2:65" s="1" customFormat="1" ht="10.199999999999999">
      <c r="B195" s="32"/>
      <c r="D195" s="140" t="s">
        <v>141</v>
      </c>
      <c r="F195" s="141" t="s">
        <v>324</v>
      </c>
      <c r="I195" s="142"/>
      <c r="L195" s="32"/>
      <c r="M195" s="143"/>
      <c r="T195" s="53"/>
      <c r="AT195" s="17" t="s">
        <v>141</v>
      </c>
      <c r="AU195" s="17" t="s">
        <v>85</v>
      </c>
    </row>
    <row r="196" spans="2:65" s="11" customFormat="1" ht="22.8" customHeight="1">
      <c r="B196" s="115"/>
      <c r="D196" s="116" t="s">
        <v>74</v>
      </c>
      <c r="E196" s="125" t="s">
        <v>325</v>
      </c>
      <c r="F196" s="125" t="s">
        <v>326</v>
      </c>
      <c r="I196" s="118"/>
      <c r="J196" s="126">
        <f>BK196</f>
        <v>0</v>
      </c>
      <c r="L196" s="115"/>
      <c r="M196" s="120"/>
      <c r="P196" s="121">
        <f>SUM(P197:P201)</f>
        <v>0</v>
      </c>
      <c r="R196" s="121">
        <f>SUM(R197:R201)</f>
        <v>4.4999999999999998E-2</v>
      </c>
      <c r="T196" s="122">
        <f>SUM(T197:T201)</f>
        <v>0</v>
      </c>
      <c r="AR196" s="116" t="s">
        <v>85</v>
      </c>
      <c r="AT196" s="123" t="s">
        <v>74</v>
      </c>
      <c r="AU196" s="123" t="s">
        <v>83</v>
      </c>
      <c r="AY196" s="116" t="s">
        <v>131</v>
      </c>
      <c r="BK196" s="124">
        <f>SUM(BK197:BK201)</f>
        <v>0</v>
      </c>
    </row>
    <row r="197" spans="2:65" s="1" customFormat="1" ht="21.75" customHeight="1">
      <c r="B197" s="32"/>
      <c r="C197" s="127" t="s">
        <v>327</v>
      </c>
      <c r="D197" s="127" t="s">
        <v>134</v>
      </c>
      <c r="E197" s="128" t="s">
        <v>328</v>
      </c>
      <c r="F197" s="129" t="s">
        <v>329</v>
      </c>
      <c r="G197" s="130" t="s">
        <v>297</v>
      </c>
      <c r="H197" s="131">
        <v>1</v>
      </c>
      <c r="I197" s="132"/>
      <c r="J197" s="133">
        <f>ROUND(I197*H197,2)</f>
        <v>0</v>
      </c>
      <c r="K197" s="129" t="s">
        <v>138</v>
      </c>
      <c r="L197" s="32"/>
      <c r="M197" s="134" t="s">
        <v>21</v>
      </c>
      <c r="N197" s="135" t="s">
        <v>46</v>
      </c>
      <c r="P197" s="136">
        <f>O197*H197</f>
        <v>0</v>
      </c>
      <c r="Q197" s="136">
        <v>4.4999999999999998E-2</v>
      </c>
      <c r="R197" s="136">
        <f>Q197*H197</f>
        <v>4.4999999999999998E-2</v>
      </c>
      <c r="S197" s="136">
        <v>0</v>
      </c>
      <c r="T197" s="137">
        <f>S197*H197</f>
        <v>0</v>
      </c>
      <c r="AR197" s="138" t="s">
        <v>230</v>
      </c>
      <c r="AT197" s="138" t="s">
        <v>134</v>
      </c>
      <c r="AU197" s="138" t="s">
        <v>85</v>
      </c>
      <c r="AY197" s="17" t="s">
        <v>131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83</v>
      </c>
      <c r="BK197" s="139">
        <f>ROUND(I197*H197,2)</f>
        <v>0</v>
      </c>
      <c r="BL197" s="17" t="s">
        <v>230</v>
      </c>
      <c r="BM197" s="138" t="s">
        <v>330</v>
      </c>
    </row>
    <row r="198" spans="2:65" s="1" customFormat="1" ht="10.199999999999999">
      <c r="B198" s="32"/>
      <c r="D198" s="140" t="s">
        <v>141</v>
      </c>
      <c r="F198" s="141" t="s">
        <v>331</v>
      </c>
      <c r="I198" s="142"/>
      <c r="L198" s="32"/>
      <c r="M198" s="143"/>
      <c r="T198" s="53"/>
      <c r="AT198" s="17" t="s">
        <v>141</v>
      </c>
      <c r="AU198" s="17" t="s">
        <v>85</v>
      </c>
    </row>
    <row r="199" spans="2:65" s="12" customFormat="1" ht="10.199999999999999">
      <c r="B199" s="144"/>
      <c r="D199" s="145" t="s">
        <v>143</v>
      </c>
      <c r="E199" s="146" t="s">
        <v>21</v>
      </c>
      <c r="F199" s="147" t="s">
        <v>211</v>
      </c>
      <c r="H199" s="148">
        <v>1</v>
      </c>
      <c r="I199" s="149"/>
      <c r="L199" s="144"/>
      <c r="M199" s="150"/>
      <c r="T199" s="151"/>
      <c r="AT199" s="146" t="s">
        <v>143</v>
      </c>
      <c r="AU199" s="146" t="s">
        <v>85</v>
      </c>
      <c r="AV199" s="12" t="s">
        <v>85</v>
      </c>
      <c r="AW199" s="12" t="s">
        <v>37</v>
      </c>
      <c r="AX199" s="12" t="s">
        <v>83</v>
      </c>
      <c r="AY199" s="146" t="s">
        <v>131</v>
      </c>
    </row>
    <row r="200" spans="2:65" s="1" customFormat="1" ht="24.15" customHeight="1">
      <c r="B200" s="32"/>
      <c r="C200" s="127" t="s">
        <v>332</v>
      </c>
      <c r="D200" s="127" t="s">
        <v>134</v>
      </c>
      <c r="E200" s="128" t="s">
        <v>333</v>
      </c>
      <c r="F200" s="129" t="s">
        <v>334</v>
      </c>
      <c r="G200" s="130" t="s">
        <v>269</v>
      </c>
      <c r="H200" s="131">
        <v>4.4999999999999998E-2</v>
      </c>
      <c r="I200" s="132"/>
      <c r="J200" s="133">
        <f>ROUND(I200*H200,2)</f>
        <v>0</v>
      </c>
      <c r="K200" s="129" t="s">
        <v>138</v>
      </c>
      <c r="L200" s="32"/>
      <c r="M200" s="134" t="s">
        <v>21</v>
      </c>
      <c r="N200" s="135" t="s">
        <v>46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230</v>
      </c>
      <c r="AT200" s="138" t="s">
        <v>134</v>
      </c>
      <c r="AU200" s="138" t="s">
        <v>85</v>
      </c>
      <c r="AY200" s="17" t="s">
        <v>131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83</v>
      </c>
      <c r="BK200" s="139">
        <f>ROUND(I200*H200,2)</f>
        <v>0</v>
      </c>
      <c r="BL200" s="17" t="s">
        <v>230</v>
      </c>
      <c r="BM200" s="138" t="s">
        <v>335</v>
      </c>
    </row>
    <row r="201" spans="2:65" s="1" customFormat="1" ht="10.199999999999999">
      <c r="B201" s="32"/>
      <c r="D201" s="140" t="s">
        <v>141</v>
      </c>
      <c r="F201" s="141" t="s">
        <v>336</v>
      </c>
      <c r="I201" s="142"/>
      <c r="L201" s="32"/>
      <c r="M201" s="143"/>
      <c r="T201" s="53"/>
      <c r="AT201" s="17" t="s">
        <v>141</v>
      </c>
      <c r="AU201" s="17" t="s">
        <v>85</v>
      </c>
    </row>
    <row r="202" spans="2:65" s="11" customFormat="1" ht="22.8" customHeight="1">
      <c r="B202" s="115"/>
      <c r="D202" s="116" t="s">
        <v>74</v>
      </c>
      <c r="E202" s="125" t="s">
        <v>337</v>
      </c>
      <c r="F202" s="125" t="s">
        <v>338</v>
      </c>
      <c r="I202" s="118"/>
      <c r="J202" s="126">
        <f>BK202</f>
        <v>0</v>
      </c>
      <c r="L202" s="115"/>
      <c r="M202" s="120"/>
      <c r="P202" s="121">
        <f>SUM(P203:P269)</f>
        <v>0</v>
      </c>
      <c r="R202" s="121">
        <f>SUM(R203:R269)</f>
        <v>0.11510000000000004</v>
      </c>
      <c r="T202" s="122">
        <f>SUM(T203:T269)</f>
        <v>0.35943000000000003</v>
      </c>
      <c r="AR202" s="116" t="s">
        <v>85</v>
      </c>
      <c r="AT202" s="123" t="s">
        <v>74</v>
      </c>
      <c r="AU202" s="123" t="s">
        <v>83</v>
      </c>
      <c r="AY202" s="116" t="s">
        <v>131</v>
      </c>
      <c r="BK202" s="124">
        <f>SUM(BK203:BK269)</f>
        <v>0</v>
      </c>
    </row>
    <row r="203" spans="2:65" s="1" customFormat="1" ht="16.5" customHeight="1">
      <c r="B203" s="32"/>
      <c r="C203" s="127" t="s">
        <v>339</v>
      </c>
      <c r="D203" s="127" t="s">
        <v>134</v>
      </c>
      <c r="E203" s="128" t="s">
        <v>340</v>
      </c>
      <c r="F203" s="129" t="s">
        <v>341</v>
      </c>
      <c r="G203" s="130" t="s">
        <v>297</v>
      </c>
      <c r="H203" s="131">
        <v>1</v>
      </c>
      <c r="I203" s="132"/>
      <c r="J203" s="133">
        <f>ROUND(I203*H203,2)</f>
        <v>0</v>
      </c>
      <c r="K203" s="129" t="s">
        <v>138</v>
      </c>
      <c r="L203" s="32"/>
      <c r="M203" s="134" t="s">
        <v>21</v>
      </c>
      <c r="N203" s="135" t="s">
        <v>46</v>
      </c>
      <c r="P203" s="136">
        <f>O203*H203</f>
        <v>0</v>
      </c>
      <c r="Q203" s="136">
        <v>0</v>
      </c>
      <c r="R203" s="136">
        <f>Q203*H203</f>
        <v>0</v>
      </c>
      <c r="S203" s="136">
        <v>1.933E-2</v>
      </c>
      <c r="T203" s="137">
        <f>S203*H203</f>
        <v>1.933E-2</v>
      </c>
      <c r="AR203" s="138" t="s">
        <v>230</v>
      </c>
      <c r="AT203" s="138" t="s">
        <v>134</v>
      </c>
      <c r="AU203" s="138" t="s">
        <v>85</v>
      </c>
      <c r="AY203" s="17" t="s">
        <v>131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7" t="s">
        <v>83</v>
      </c>
      <c r="BK203" s="139">
        <f>ROUND(I203*H203,2)</f>
        <v>0</v>
      </c>
      <c r="BL203" s="17" t="s">
        <v>230</v>
      </c>
      <c r="BM203" s="138" t="s">
        <v>342</v>
      </c>
    </row>
    <row r="204" spans="2:65" s="1" customFormat="1" ht="10.199999999999999">
      <c r="B204" s="32"/>
      <c r="D204" s="140" t="s">
        <v>141</v>
      </c>
      <c r="F204" s="141" t="s">
        <v>343</v>
      </c>
      <c r="I204" s="142"/>
      <c r="L204" s="32"/>
      <c r="M204" s="143"/>
      <c r="T204" s="53"/>
      <c r="AT204" s="17" t="s">
        <v>141</v>
      </c>
      <c r="AU204" s="17" t="s">
        <v>85</v>
      </c>
    </row>
    <row r="205" spans="2:65" s="12" customFormat="1" ht="10.199999999999999">
      <c r="B205" s="144"/>
      <c r="D205" s="145" t="s">
        <v>143</v>
      </c>
      <c r="E205" s="146" t="s">
        <v>21</v>
      </c>
      <c r="F205" s="147" t="s">
        <v>344</v>
      </c>
      <c r="H205" s="148">
        <v>1</v>
      </c>
      <c r="I205" s="149"/>
      <c r="L205" s="144"/>
      <c r="M205" s="150"/>
      <c r="T205" s="151"/>
      <c r="AT205" s="146" t="s">
        <v>143</v>
      </c>
      <c r="AU205" s="146" t="s">
        <v>85</v>
      </c>
      <c r="AV205" s="12" t="s">
        <v>85</v>
      </c>
      <c r="AW205" s="12" t="s">
        <v>37</v>
      </c>
      <c r="AX205" s="12" t="s">
        <v>83</v>
      </c>
      <c r="AY205" s="146" t="s">
        <v>131</v>
      </c>
    </row>
    <row r="206" spans="2:65" s="13" customFormat="1" ht="10.199999999999999">
      <c r="B206" s="152"/>
      <c r="D206" s="145" t="s">
        <v>143</v>
      </c>
      <c r="E206" s="153" t="s">
        <v>21</v>
      </c>
      <c r="F206" s="154" t="s">
        <v>236</v>
      </c>
      <c r="H206" s="153" t="s">
        <v>21</v>
      </c>
      <c r="I206" s="155"/>
      <c r="L206" s="152"/>
      <c r="M206" s="156"/>
      <c r="T206" s="157"/>
      <c r="AT206" s="153" t="s">
        <v>143</v>
      </c>
      <c r="AU206" s="153" t="s">
        <v>85</v>
      </c>
      <c r="AV206" s="13" t="s">
        <v>83</v>
      </c>
      <c r="AW206" s="13" t="s">
        <v>37</v>
      </c>
      <c r="AX206" s="13" t="s">
        <v>75</v>
      </c>
      <c r="AY206" s="153" t="s">
        <v>131</v>
      </c>
    </row>
    <row r="207" spans="2:65" s="1" customFormat="1" ht="33" customHeight="1">
      <c r="B207" s="32"/>
      <c r="C207" s="127" t="s">
        <v>345</v>
      </c>
      <c r="D207" s="127" t="s">
        <v>134</v>
      </c>
      <c r="E207" s="128" t="s">
        <v>346</v>
      </c>
      <c r="F207" s="129" t="s">
        <v>347</v>
      </c>
      <c r="G207" s="130" t="s">
        <v>297</v>
      </c>
      <c r="H207" s="131">
        <v>1</v>
      </c>
      <c r="I207" s="132"/>
      <c r="J207" s="133">
        <f>ROUND(I207*H207,2)</f>
        <v>0</v>
      </c>
      <c r="K207" s="129" t="s">
        <v>21</v>
      </c>
      <c r="L207" s="32"/>
      <c r="M207" s="134" t="s">
        <v>21</v>
      </c>
      <c r="N207" s="135" t="s">
        <v>46</v>
      </c>
      <c r="P207" s="136">
        <f>O207*H207</f>
        <v>0</v>
      </c>
      <c r="Q207" s="136">
        <v>3.9910000000000001E-2</v>
      </c>
      <c r="R207" s="136">
        <f>Q207*H207</f>
        <v>3.9910000000000001E-2</v>
      </c>
      <c r="S207" s="136">
        <v>0</v>
      </c>
      <c r="T207" s="137">
        <f>S207*H207</f>
        <v>0</v>
      </c>
      <c r="AR207" s="138" t="s">
        <v>230</v>
      </c>
      <c r="AT207" s="138" t="s">
        <v>134</v>
      </c>
      <c r="AU207" s="138" t="s">
        <v>85</v>
      </c>
      <c r="AY207" s="17" t="s">
        <v>131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83</v>
      </c>
      <c r="BK207" s="139">
        <f>ROUND(I207*H207,2)</f>
        <v>0</v>
      </c>
      <c r="BL207" s="17" t="s">
        <v>230</v>
      </c>
      <c r="BM207" s="138" t="s">
        <v>348</v>
      </c>
    </row>
    <row r="208" spans="2:65" s="12" customFormat="1" ht="10.199999999999999">
      <c r="B208" s="144"/>
      <c r="D208" s="145" t="s">
        <v>143</v>
      </c>
      <c r="E208" s="146" t="s">
        <v>21</v>
      </c>
      <c r="F208" s="147" t="s">
        <v>349</v>
      </c>
      <c r="H208" s="148">
        <v>1</v>
      </c>
      <c r="I208" s="149"/>
      <c r="L208" s="144"/>
      <c r="M208" s="150"/>
      <c r="T208" s="151"/>
      <c r="AT208" s="146" t="s">
        <v>143</v>
      </c>
      <c r="AU208" s="146" t="s">
        <v>85</v>
      </c>
      <c r="AV208" s="12" t="s">
        <v>85</v>
      </c>
      <c r="AW208" s="12" t="s">
        <v>37</v>
      </c>
      <c r="AX208" s="12" t="s">
        <v>83</v>
      </c>
      <c r="AY208" s="146" t="s">
        <v>131</v>
      </c>
    </row>
    <row r="209" spans="2:65" s="1" customFormat="1" ht="16.5" customHeight="1">
      <c r="B209" s="32"/>
      <c r="C209" s="127" t="s">
        <v>350</v>
      </c>
      <c r="D209" s="127" t="s">
        <v>134</v>
      </c>
      <c r="E209" s="128" t="s">
        <v>351</v>
      </c>
      <c r="F209" s="129" t="s">
        <v>352</v>
      </c>
      <c r="G209" s="130" t="s">
        <v>297</v>
      </c>
      <c r="H209" s="131">
        <v>1</v>
      </c>
      <c r="I209" s="132"/>
      <c r="J209" s="133">
        <f>ROUND(I209*H209,2)</f>
        <v>0</v>
      </c>
      <c r="K209" s="129" t="s">
        <v>138</v>
      </c>
      <c r="L209" s="32"/>
      <c r="M209" s="134" t="s">
        <v>21</v>
      </c>
      <c r="N209" s="135" t="s">
        <v>46</v>
      </c>
      <c r="P209" s="136">
        <f>O209*H209</f>
        <v>0</v>
      </c>
      <c r="Q209" s="136">
        <v>0</v>
      </c>
      <c r="R209" s="136">
        <f>Q209*H209</f>
        <v>0</v>
      </c>
      <c r="S209" s="136">
        <v>1.9460000000000002E-2</v>
      </c>
      <c r="T209" s="137">
        <f>S209*H209</f>
        <v>1.9460000000000002E-2</v>
      </c>
      <c r="AR209" s="138" t="s">
        <v>230</v>
      </c>
      <c r="AT209" s="138" t="s">
        <v>134</v>
      </c>
      <c r="AU209" s="138" t="s">
        <v>85</v>
      </c>
      <c r="AY209" s="17" t="s">
        <v>131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7" t="s">
        <v>83</v>
      </c>
      <c r="BK209" s="139">
        <f>ROUND(I209*H209,2)</f>
        <v>0</v>
      </c>
      <c r="BL209" s="17" t="s">
        <v>230</v>
      </c>
      <c r="BM209" s="138" t="s">
        <v>353</v>
      </c>
    </row>
    <row r="210" spans="2:65" s="1" customFormat="1" ht="10.199999999999999">
      <c r="B210" s="32"/>
      <c r="D210" s="140" t="s">
        <v>141</v>
      </c>
      <c r="F210" s="141" t="s">
        <v>354</v>
      </c>
      <c r="I210" s="142"/>
      <c r="L210" s="32"/>
      <c r="M210" s="143"/>
      <c r="T210" s="53"/>
      <c r="AT210" s="17" t="s">
        <v>141</v>
      </c>
      <c r="AU210" s="17" t="s">
        <v>85</v>
      </c>
    </row>
    <row r="211" spans="2:65" s="12" customFormat="1" ht="10.199999999999999">
      <c r="B211" s="144"/>
      <c r="D211" s="145" t="s">
        <v>143</v>
      </c>
      <c r="E211" s="146" t="s">
        <v>21</v>
      </c>
      <c r="F211" s="147" t="s">
        <v>355</v>
      </c>
      <c r="H211" s="148">
        <v>1</v>
      </c>
      <c r="I211" s="149"/>
      <c r="L211" s="144"/>
      <c r="M211" s="150"/>
      <c r="T211" s="151"/>
      <c r="AT211" s="146" t="s">
        <v>143</v>
      </c>
      <c r="AU211" s="146" t="s">
        <v>85</v>
      </c>
      <c r="AV211" s="12" t="s">
        <v>85</v>
      </c>
      <c r="AW211" s="12" t="s">
        <v>37</v>
      </c>
      <c r="AX211" s="12" t="s">
        <v>83</v>
      </c>
      <c r="AY211" s="146" t="s">
        <v>131</v>
      </c>
    </row>
    <row r="212" spans="2:65" s="13" customFormat="1" ht="10.199999999999999">
      <c r="B212" s="152"/>
      <c r="D212" s="145" t="s">
        <v>143</v>
      </c>
      <c r="E212" s="153" t="s">
        <v>21</v>
      </c>
      <c r="F212" s="154" t="s">
        <v>236</v>
      </c>
      <c r="H212" s="153" t="s">
        <v>21</v>
      </c>
      <c r="I212" s="155"/>
      <c r="L212" s="152"/>
      <c r="M212" s="156"/>
      <c r="T212" s="157"/>
      <c r="AT212" s="153" t="s">
        <v>143</v>
      </c>
      <c r="AU212" s="153" t="s">
        <v>85</v>
      </c>
      <c r="AV212" s="13" t="s">
        <v>83</v>
      </c>
      <c r="AW212" s="13" t="s">
        <v>37</v>
      </c>
      <c r="AX212" s="13" t="s">
        <v>75</v>
      </c>
      <c r="AY212" s="153" t="s">
        <v>131</v>
      </c>
    </row>
    <row r="213" spans="2:65" s="1" customFormat="1" ht="24.15" customHeight="1">
      <c r="B213" s="32"/>
      <c r="C213" s="127" t="s">
        <v>356</v>
      </c>
      <c r="D213" s="127" t="s">
        <v>134</v>
      </c>
      <c r="E213" s="128" t="s">
        <v>357</v>
      </c>
      <c r="F213" s="129" t="s">
        <v>358</v>
      </c>
      <c r="G213" s="130" t="s">
        <v>297</v>
      </c>
      <c r="H213" s="131">
        <v>2</v>
      </c>
      <c r="I213" s="132"/>
      <c r="J213" s="133">
        <f>ROUND(I213*H213,2)</f>
        <v>0</v>
      </c>
      <c r="K213" s="129" t="s">
        <v>138</v>
      </c>
      <c r="L213" s="32"/>
      <c r="M213" s="134" t="s">
        <v>21</v>
      </c>
      <c r="N213" s="135" t="s">
        <v>46</v>
      </c>
      <c r="P213" s="136">
        <f>O213*H213</f>
        <v>0</v>
      </c>
      <c r="Q213" s="136">
        <v>2.0729999999999998E-2</v>
      </c>
      <c r="R213" s="136">
        <f>Q213*H213</f>
        <v>4.1459999999999997E-2</v>
      </c>
      <c r="S213" s="136">
        <v>0</v>
      </c>
      <c r="T213" s="137">
        <f>S213*H213</f>
        <v>0</v>
      </c>
      <c r="AR213" s="138" t="s">
        <v>139</v>
      </c>
      <c r="AT213" s="138" t="s">
        <v>134</v>
      </c>
      <c r="AU213" s="138" t="s">
        <v>85</v>
      </c>
      <c r="AY213" s="17" t="s">
        <v>131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7" t="s">
        <v>83</v>
      </c>
      <c r="BK213" s="139">
        <f>ROUND(I213*H213,2)</f>
        <v>0</v>
      </c>
      <c r="BL213" s="17" t="s">
        <v>139</v>
      </c>
      <c r="BM213" s="138" t="s">
        <v>359</v>
      </c>
    </row>
    <row r="214" spans="2:65" s="1" customFormat="1" ht="10.199999999999999">
      <c r="B214" s="32"/>
      <c r="D214" s="140" t="s">
        <v>141</v>
      </c>
      <c r="F214" s="141" t="s">
        <v>360</v>
      </c>
      <c r="I214" s="142"/>
      <c r="L214" s="32"/>
      <c r="M214" s="143"/>
      <c r="T214" s="53"/>
      <c r="AT214" s="17" t="s">
        <v>141</v>
      </c>
      <c r="AU214" s="17" t="s">
        <v>85</v>
      </c>
    </row>
    <row r="215" spans="2:65" s="12" customFormat="1" ht="10.199999999999999">
      <c r="B215" s="144"/>
      <c r="D215" s="145" t="s">
        <v>143</v>
      </c>
      <c r="E215" s="146" t="s">
        <v>21</v>
      </c>
      <c r="F215" s="147" t="s">
        <v>361</v>
      </c>
      <c r="H215" s="148">
        <v>1</v>
      </c>
      <c r="I215" s="149"/>
      <c r="L215" s="144"/>
      <c r="M215" s="150"/>
      <c r="T215" s="151"/>
      <c r="AT215" s="146" t="s">
        <v>143</v>
      </c>
      <c r="AU215" s="146" t="s">
        <v>85</v>
      </c>
      <c r="AV215" s="12" t="s">
        <v>85</v>
      </c>
      <c r="AW215" s="12" t="s">
        <v>37</v>
      </c>
      <c r="AX215" s="12" t="s">
        <v>75</v>
      </c>
      <c r="AY215" s="146" t="s">
        <v>131</v>
      </c>
    </row>
    <row r="216" spans="2:65" s="12" customFormat="1" ht="10.199999999999999">
      <c r="B216" s="144"/>
      <c r="D216" s="145" t="s">
        <v>143</v>
      </c>
      <c r="E216" s="146" t="s">
        <v>21</v>
      </c>
      <c r="F216" s="147" t="s">
        <v>362</v>
      </c>
      <c r="H216" s="148">
        <v>1</v>
      </c>
      <c r="I216" s="149"/>
      <c r="L216" s="144"/>
      <c r="M216" s="150"/>
      <c r="T216" s="151"/>
      <c r="AT216" s="146" t="s">
        <v>143</v>
      </c>
      <c r="AU216" s="146" t="s">
        <v>85</v>
      </c>
      <c r="AV216" s="12" t="s">
        <v>85</v>
      </c>
      <c r="AW216" s="12" t="s">
        <v>37</v>
      </c>
      <c r="AX216" s="12" t="s">
        <v>75</v>
      </c>
      <c r="AY216" s="146" t="s">
        <v>131</v>
      </c>
    </row>
    <row r="217" spans="2:65" s="13" customFormat="1" ht="10.199999999999999">
      <c r="B217" s="152"/>
      <c r="D217" s="145" t="s">
        <v>143</v>
      </c>
      <c r="E217" s="153" t="s">
        <v>21</v>
      </c>
      <c r="F217" s="154" t="s">
        <v>173</v>
      </c>
      <c r="H217" s="153" t="s">
        <v>21</v>
      </c>
      <c r="I217" s="155"/>
      <c r="L217" s="152"/>
      <c r="M217" s="156"/>
      <c r="T217" s="157"/>
      <c r="AT217" s="153" t="s">
        <v>143</v>
      </c>
      <c r="AU217" s="153" t="s">
        <v>85</v>
      </c>
      <c r="AV217" s="13" t="s">
        <v>83</v>
      </c>
      <c r="AW217" s="13" t="s">
        <v>37</v>
      </c>
      <c r="AX217" s="13" t="s">
        <v>75</v>
      </c>
      <c r="AY217" s="153" t="s">
        <v>131</v>
      </c>
    </row>
    <row r="218" spans="2:65" s="14" customFormat="1" ht="10.199999999999999">
      <c r="B218" s="168"/>
      <c r="D218" s="145" t="s">
        <v>143</v>
      </c>
      <c r="E218" s="169" t="s">
        <v>21</v>
      </c>
      <c r="F218" s="170" t="s">
        <v>363</v>
      </c>
      <c r="H218" s="171">
        <v>2</v>
      </c>
      <c r="I218" s="172"/>
      <c r="L218" s="168"/>
      <c r="M218" s="173"/>
      <c r="T218" s="174"/>
      <c r="AT218" s="169" t="s">
        <v>143</v>
      </c>
      <c r="AU218" s="169" t="s">
        <v>85</v>
      </c>
      <c r="AV218" s="14" t="s">
        <v>139</v>
      </c>
      <c r="AW218" s="14" t="s">
        <v>37</v>
      </c>
      <c r="AX218" s="14" t="s">
        <v>83</v>
      </c>
      <c r="AY218" s="169" t="s">
        <v>131</v>
      </c>
    </row>
    <row r="219" spans="2:65" s="1" customFormat="1" ht="16.5" customHeight="1">
      <c r="B219" s="32"/>
      <c r="C219" s="127" t="s">
        <v>364</v>
      </c>
      <c r="D219" s="127" t="s">
        <v>134</v>
      </c>
      <c r="E219" s="128" t="s">
        <v>365</v>
      </c>
      <c r="F219" s="129" t="s">
        <v>366</v>
      </c>
      <c r="G219" s="130" t="s">
        <v>297</v>
      </c>
      <c r="H219" s="131">
        <v>1</v>
      </c>
      <c r="I219" s="132"/>
      <c r="J219" s="133">
        <f>ROUND(I219*H219,2)</f>
        <v>0</v>
      </c>
      <c r="K219" s="129" t="s">
        <v>21</v>
      </c>
      <c r="L219" s="32"/>
      <c r="M219" s="134" t="s">
        <v>21</v>
      </c>
      <c r="N219" s="135" t="s">
        <v>46</v>
      </c>
      <c r="P219" s="136">
        <f>O219*H219</f>
        <v>0</v>
      </c>
      <c r="Q219" s="136">
        <v>5.1999999999999995E-4</v>
      </c>
      <c r="R219" s="136">
        <f>Q219*H219</f>
        <v>5.1999999999999995E-4</v>
      </c>
      <c r="S219" s="136">
        <v>0</v>
      </c>
      <c r="T219" s="137">
        <f>S219*H219</f>
        <v>0</v>
      </c>
      <c r="AR219" s="138" t="s">
        <v>230</v>
      </c>
      <c r="AT219" s="138" t="s">
        <v>134</v>
      </c>
      <c r="AU219" s="138" t="s">
        <v>85</v>
      </c>
      <c r="AY219" s="17" t="s">
        <v>131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7" t="s">
        <v>83</v>
      </c>
      <c r="BK219" s="139">
        <f>ROUND(I219*H219,2)</f>
        <v>0</v>
      </c>
      <c r="BL219" s="17" t="s">
        <v>230</v>
      </c>
      <c r="BM219" s="138" t="s">
        <v>367</v>
      </c>
    </row>
    <row r="220" spans="2:65" s="12" customFormat="1" ht="10.199999999999999">
      <c r="B220" s="144"/>
      <c r="D220" s="145" t="s">
        <v>143</v>
      </c>
      <c r="E220" s="146" t="s">
        <v>21</v>
      </c>
      <c r="F220" s="147" t="s">
        <v>361</v>
      </c>
      <c r="H220" s="148">
        <v>1</v>
      </c>
      <c r="I220" s="149"/>
      <c r="L220" s="144"/>
      <c r="M220" s="150"/>
      <c r="T220" s="151"/>
      <c r="AT220" s="146" t="s">
        <v>143</v>
      </c>
      <c r="AU220" s="146" t="s">
        <v>85</v>
      </c>
      <c r="AV220" s="12" t="s">
        <v>85</v>
      </c>
      <c r="AW220" s="12" t="s">
        <v>37</v>
      </c>
      <c r="AX220" s="12" t="s">
        <v>83</v>
      </c>
      <c r="AY220" s="146" t="s">
        <v>131</v>
      </c>
    </row>
    <row r="221" spans="2:65" s="1" customFormat="1" ht="16.5" customHeight="1">
      <c r="B221" s="32"/>
      <c r="C221" s="127" t="s">
        <v>368</v>
      </c>
      <c r="D221" s="127" t="s">
        <v>134</v>
      </c>
      <c r="E221" s="128" t="s">
        <v>369</v>
      </c>
      <c r="F221" s="129" t="s">
        <v>370</v>
      </c>
      <c r="G221" s="130" t="s">
        <v>297</v>
      </c>
      <c r="H221" s="131">
        <v>1</v>
      </c>
      <c r="I221" s="132"/>
      <c r="J221" s="133">
        <f>ROUND(I221*H221,2)</f>
        <v>0</v>
      </c>
      <c r="K221" s="129" t="s">
        <v>138</v>
      </c>
      <c r="L221" s="32"/>
      <c r="M221" s="134" t="s">
        <v>21</v>
      </c>
      <c r="N221" s="135" t="s">
        <v>46</v>
      </c>
      <c r="P221" s="136">
        <f>O221*H221</f>
        <v>0</v>
      </c>
      <c r="Q221" s="136">
        <v>5.1999999999999995E-4</v>
      </c>
      <c r="R221" s="136">
        <f>Q221*H221</f>
        <v>5.1999999999999995E-4</v>
      </c>
      <c r="S221" s="136">
        <v>0</v>
      </c>
      <c r="T221" s="137">
        <f>S221*H221</f>
        <v>0</v>
      </c>
      <c r="AR221" s="138" t="s">
        <v>230</v>
      </c>
      <c r="AT221" s="138" t="s">
        <v>134</v>
      </c>
      <c r="AU221" s="138" t="s">
        <v>85</v>
      </c>
      <c r="AY221" s="17" t="s">
        <v>131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83</v>
      </c>
      <c r="BK221" s="139">
        <f>ROUND(I221*H221,2)</f>
        <v>0</v>
      </c>
      <c r="BL221" s="17" t="s">
        <v>230</v>
      </c>
      <c r="BM221" s="138" t="s">
        <v>371</v>
      </c>
    </row>
    <row r="222" spans="2:65" s="1" customFormat="1" ht="10.199999999999999">
      <c r="B222" s="32"/>
      <c r="D222" s="140" t="s">
        <v>141</v>
      </c>
      <c r="F222" s="141" t="s">
        <v>372</v>
      </c>
      <c r="I222" s="142"/>
      <c r="L222" s="32"/>
      <c r="M222" s="143"/>
      <c r="T222" s="53"/>
      <c r="AT222" s="17" t="s">
        <v>141</v>
      </c>
      <c r="AU222" s="17" t="s">
        <v>85</v>
      </c>
    </row>
    <row r="223" spans="2:65" s="12" customFormat="1" ht="10.199999999999999">
      <c r="B223" s="144"/>
      <c r="D223" s="145" t="s">
        <v>143</v>
      </c>
      <c r="E223" s="146" t="s">
        <v>21</v>
      </c>
      <c r="F223" s="147" t="s">
        <v>211</v>
      </c>
      <c r="H223" s="148">
        <v>1</v>
      </c>
      <c r="I223" s="149"/>
      <c r="L223" s="144"/>
      <c r="M223" s="150"/>
      <c r="T223" s="151"/>
      <c r="AT223" s="146" t="s">
        <v>143</v>
      </c>
      <c r="AU223" s="146" t="s">
        <v>85</v>
      </c>
      <c r="AV223" s="12" t="s">
        <v>85</v>
      </c>
      <c r="AW223" s="12" t="s">
        <v>37</v>
      </c>
      <c r="AX223" s="12" t="s">
        <v>83</v>
      </c>
      <c r="AY223" s="146" t="s">
        <v>131</v>
      </c>
    </row>
    <row r="224" spans="2:65" s="1" customFormat="1" ht="16.5" customHeight="1">
      <c r="B224" s="32"/>
      <c r="C224" s="127" t="s">
        <v>373</v>
      </c>
      <c r="D224" s="127" t="s">
        <v>134</v>
      </c>
      <c r="E224" s="128" t="s">
        <v>374</v>
      </c>
      <c r="F224" s="129" t="s">
        <v>375</v>
      </c>
      <c r="G224" s="130" t="s">
        <v>297</v>
      </c>
      <c r="H224" s="131">
        <v>2</v>
      </c>
      <c r="I224" s="132"/>
      <c r="J224" s="133">
        <f>ROUND(I224*H224,2)</f>
        <v>0</v>
      </c>
      <c r="K224" s="129" t="s">
        <v>21</v>
      </c>
      <c r="L224" s="32"/>
      <c r="M224" s="134" t="s">
        <v>21</v>
      </c>
      <c r="N224" s="135" t="s">
        <v>46</v>
      </c>
      <c r="P224" s="136">
        <f>O224*H224</f>
        <v>0</v>
      </c>
      <c r="Q224" s="136">
        <v>3.0000000000000001E-3</v>
      </c>
      <c r="R224" s="136">
        <f>Q224*H224</f>
        <v>6.0000000000000001E-3</v>
      </c>
      <c r="S224" s="136">
        <v>0</v>
      </c>
      <c r="T224" s="137">
        <f>S224*H224</f>
        <v>0</v>
      </c>
      <c r="AR224" s="138" t="s">
        <v>230</v>
      </c>
      <c r="AT224" s="138" t="s">
        <v>134</v>
      </c>
      <c r="AU224" s="138" t="s">
        <v>85</v>
      </c>
      <c r="AY224" s="17" t="s">
        <v>131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83</v>
      </c>
      <c r="BK224" s="139">
        <f>ROUND(I224*H224,2)</f>
        <v>0</v>
      </c>
      <c r="BL224" s="17" t="s">
        <v>230</v>
      </c>
      <c r="BM224" s="138" t="s">
        <v>376</v>
      </c>
    </row>
    <row r="225" spans="2:65" s="12" customFormat="1" ht="10.199999999999999">
      <c r="B225" s="144"/>
      <c r="D225" s="145" t="s">
        <v>143</v>
      </c>
      <c r="E225" s="146" t="s">
        <v>21</v>
      </c>
      <c r="F225" s="147" t="s">
        <v>186</v>
      </c>
      <c r="H225" s="148">
        <v>2</v>
      </c>
      <c r="I225" s="149"/>
      <c r="L225" s="144"/>
      <c r="M225" s="150"/>
      <c r="T225" s="151"/>
      <c r="AT225" s="146" t="s">
        <v>143</v>
      </c>
      <c r="AU225" s="146" t="s">
        <v>85</v>
      </c>
      <c r="AV225" s="12" t="s">
        <v>85</v>
      </c>
      <c r="AW225" s="12" t="s">
        <v>37</v>
      </c>
      <c r="AX225" s="12" t="s">
        <v>83</v>
      </c>
      <c r="AY225" s="146" t="s">
        <v>131</v>
      </c>
    </row>
    <row r="226" spans="2:65" s="1" customFormat="1" ht="16.5" customHeight="1">
      <c r="B226" s="32"/>
      <c r="C226" s="127" t="s">
        <v>377</v>
      </c>
      <c r="D226" s="127" t="s">
        <v>134</v>
      </c>
      <c r="E226" s="128" t="s">
        <v>378</v>
      </c>
      <c r="F226" s="129" t="s">
        <v>379</v>
      </c>
      <c r="G226" s="130" t="s">
        <v>297</v>
      </c>
      <c r="H226" s="131">
        <v>2</v>
      </c>
      <c r="I226" s="132"/>
      <c r="J226" s="133">
        <f>ROUND(I226*H226,2)</f>
        <v>0</v>
      </c>
      <c r="K226" s="129" t="s">
        <v>21</v>
      </c>
      <c r="L226" s="32"/>
      <c r="M226" s="134" t="s">
        <v>21</v>
      </c>
      <c r="N226" s="135" t="s">
        <v>46</v>
      </c>
      <c r="P226" s="136">
        <f>O226*H226</f>
        <v>0</v>
      </c>
      <c r="Q226" s="136">
        <v>3.0000000000000001E-3</v>
      </c>
      <c r="R226" s="136">
        <f>Q226*H226</f>
        <v>6.0000000000000001E-3</v>
      </c>
      <c r="S226" s="136">
        <v>0</v>
      </c>
      <c r="T226" s="137">
        <f>S226*H226</f>
        <v>0</v>
      </c>
      <c r="AR226" s="138" t="s">
        <v>230</v>
      </c>
      <c r="AT226" s="138" t="s">
        <v>134</v>
      </c>
      <c r="AU226" s="138" t="s">
        <v>85</v>
      </c>
      <c r="AY226" s="17" t="s">
        <v>131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83</v>
      </c>
      <c r="BK226" s="139">
        <f>ROUND(I226*H226,2)</f>
        <v>0</v>
      </c>
      <c r="BL226" s="17" t="s">
        <v>230</v>
      </c>
      <c r="BM226" s="138" t="s">
        <v>380</v>
      </c>
    </row>
    <row r="227" spans="2:65" s="1" customFormat="1" ht="16.5" customHeight="1">
      <c r="B227" s="32"/>
      <c r="C227" s="127" t="s">
        <v>381</v>
      </c>
      <c r="D227" s="127" t="s">
        <v>134</v>
      </c>
      <c r="E227" s="128" t="s">
        <v>382</v>
      </c>
      <c r="F227" s="129" t="s">
        <v>383</v>
      </c>
      <c r="G227" s="130" t="s">
        <v>297</v>
      </c>
      <c r="H227" s="131">
        <v>1</v>
      </c>
      <c r="I227" s="132"/>
      <c r="J227" s="133">
        <f>ROUND(I227*H227,2)</f>
        <v>0</v>
      </c>
      <c r="K227" s="129" t="s">
        <v>138</v>
      </c>
      <c r="L227" s="32"/>
      <c r="M227" s="134" t="s">
        <v>21</v>
      </c>
      <c r="N227" s="135" t="s">
        <v>46</v>
      </c>
      <c r="P227" s="136">
        <f>O227*H227</f>
        <v>0</v>
      </c>
      <c r="Q227" s="136">
        <v>3.0000000000000001E-3</v>
      </c>
      <c r="R227" s="136">
        <f>Q227*H227</f>
        <v>3.0000000000000001E-3</v>
      </c>
      <c r="S227" s="136">
        <v>0</v>
      </c>
      <c r="T227" s="137">
        <f>S227*H227</f>
        <v>0</v>
      </c>
      <c r="AR227" s="138" t="s">
        <v>230</v>
      </c>
      <c r="AT227" s="138" t="s">
        <v>134</v>
      </c>
      <c r="AU227" s="138" t="s">
        <v>85</v>
      </c>
      <c r="AY227" s="17" t="s">
        <v>131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83</v>
      </c>
      <c r="BK227" s="139">
        <f>ROUND(I227*H227,2)</f>
        <v>0</v>
      </c>
      <c r="BL227" s="17" t="s">
        <v>230</v>
      </c>
      <c r="BM227" s="138" t="s">
        <v>384</v>
      </c>
    </row>
    <row r="228" spans="2:65" s="1" customFormat="1" ht="10.199999999999999">
      <c r="B228" s="32"/>
      <c r="D228" s="140" t="s">
        <v>141</v>
      </c>
      <c r="F228" s="141" t="s">
        <v>385</v>
      </c>
      <c r="I228" s="142"/>
      <c r="L228" s="32"/>
      <c r="M228" s="143"/>
      <c r="T228" s="53"/>
      <c r="AT228" s="17" t="s">
        <v>141</v>
      </c>
      <c r="AU228" s="17" t="s">
        <v>85</v>
      </c>
    </row>
    <row r="229" spans="2:65" s="1" customFormat="1" ht="16.5" customHeight="1">
      <c r="B229" s="32"/>
      <c r="C229" s="127" t="s">
        <v>386</v>
      </c>
      <c r="D229" s="127" t="s">
        <v>134</v>
      </c>
      <c r="E229" s="128" t="s">
        <v>387</v>
      </c>
      <c r="F229" s="129" t="s">
        <v>388</v>
      </c>
      <c r="G229" s="130" t="s">
        <v>297</v>
      </c>
      <c r="H229" s="131">
        <v>1</v>
      </c>
      <c r="I229" s="132"/>
      <c r="J229" s="133">
        <f>ROUND(I229*H229,2)</f>
        <v>0</v>
      </c>
      <c r="K229" s="129" t="s">
        <v>21</v>
      </c>
      <c r="L229" s="32"/>
      <c r="M229" s="134" t="s">
        <v>21</v>
      </c>
      <c r="N229" s="135" t="s">
        <v>46</v>
      </c>
      <c r="P229" s="136">
        <f>O229*H229</f>
        <v>0</v>
      </c>
      <c r="Q229" s="136">
        <v>0</v>
      </c>
      <c r="R229" s="136">
        <f>Q229*H229</f>
        <v>0</v>
      </c>
      <c r="S229" s="136">
        <v>0.312</v>
      </c>
      <c r="T229" s="137">
        <f>S229*H229</f>
        <v>0.312</v>
      </c>
      <c r="AR229" s="138" t="s">
        <v>230</v>
      </c>
      <c r="AT229" s="138" t="s">
        <v>134</v>
      </c>
      <c r="AU229" s="138" t="s">
        <v>85</v>
      </c>
      <c r="AY229" s="17" t="s">
        <v>131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83</v>
      </c>
      <c r="BK229" s="139">
        <f>ROUND(I229*H229,2)</f>
        <v>0</v>
      </c>
      <c r="BL229" s="17" t="s">
        <v>230</v>
      </c>
      <c r="BM229" s="138" t="s">
        <v>389</v>
      </c>
    </row>
    <row r="230" spans="2:65" s="12" customFormat="1" ht="10.199999999999999">
      <c r="B230" s="144"/>
      <c r="D230" s="145" t="s">
        <v>143</v>
      </c>
      <c r="E230" s="146" t="s">
        <v>21</v>
      </c>
      <c r="F230" s="147" t="s">
        <v>344</v>
      </c>
      <c r="H230" s="148">
        <v>1</v>
      </c>
      <c r="I230" s="149"/>
      <c r="L230" s="144"/>
      <c r="M230" s="150"/>
      <c r="T230" s="151"/>
      <c r="AT230" s="146" t="s">
        <v>143</v>
      </c>
      <c r="AU230" s="146" t="s">
        <v>85</v>
      </c>
      <c r="AV230" s="12" t="s">
        <v>85</v>
      </c>
      <c r="AW230" s="12" t="s">
        <v>37</v>
      </c>
      <c r="AX230" s="12" t="s">
        <v>83</v>
      </c>
      <c r="AY230" s="146" t="s">
        <v>131</v>
      </c>
    </row>
    <row r="231" spans="2:65" s="13" customFormat="1" ht="10.199999999999999">
      <c r="B231" s="152"/>
      <c r="D231" s="145" t="s">
        <v>143</v>
      </c>
      <c r="E231" s="153" t="s">
        <v>21</v>
      </c>
      <c r="F231" s="154" t="s">
        <v>236</v>
      </c>
      <c r="H231" s="153" t="s">
        <v>21</v>
      </c>
      <c r="I231" s="155"/>
      <c r="L231" s="152"/>
      <c r="M231" s="156"/>
      <c r="T231" s="157"/>
      <c r="AT231" s="153" t="s">
        <v>143</v>
      </c>
      <c r="AU231" s="153" t="s">
        <v>85</v>
      </c>
      <c r="AV231" s="13" t="s">
        <v>83</v>
      </c>
      <c r="AW231" s="13" t="s">
        <v>37</v>
      </c>
      <c r="AX231" s="13" t="s">
        <v>75</v>
      </c>
      <c r="AY231" s="153" t="s">
        <v>131</v>
      </c>
    </row>
    <row r="232" spans="2:65" s="1" customFormat="1" ht="16.5" customHeight="1">
      <c r="B232" s="32"/>
      <c r="C232" s="127" t="s">
        <v>390</v>
      </c>
      <c r="D232" s="175" t="s">
        <v>134</v>
      </c>
      <c r="E232" s="128" t="s">
        <v>391</v>
      </c>
      <c r="F232" s="129" t="s">
        <v>392</v>
      </c>
      <c r="G232" s="130" t="s">
        <v>297</v>
      </c>
      <c r="H232" s="131">
        <v>1</v>
      </c>
      <c r="I232" s="132"/>
      <c r="J232" s="133">
        <f>ROUND(I232*H232,2)</f>
        <v>0</v>
      </c>
      <c r="K232" s="129" t="s">
        <v>138</v>
      </c>
      <c r="L232" s="32"/>
      <c r="M232" s="134" t="s">
        <v>21</v>
      </c>
      <c r="N232" s="135" t="s">
        <v>46</v>
      </c>
      <c r="P232" s="136">
        <f>O232*H232</f>
        <v>0</v>
      </c>
      <c r="Q232" s="136">
        <v>5.0499999999999998E-3</v>
      </c>
      <c r="R232" s="136">
        <f>Q232*H232</f>
        <v>5.0499999999999998E-3</v>
      </c>
      <c r="S232" s="136">
        <v>0</v>
      </c>
      <c r="T232" s="137">
        <f>S232*H232</f>
        <v>0</v>
      </c>
      <c r="AR232" s="138" t="s">
        <v>230</v>
      </c>
      <c r="AT232" s="138" t="s">
        <v>134</v>
      </c>
      <c r="AU232" s="138" t="s">
        <v>85</v>
      </c>
      <c r="AY232" s="17" t="s">
        <v>131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83</v>
      </c>
      <c r="BK232" s="139">
        <f>ROUND(I232*H232,2)</f>
        <v>0</v>
      </c>
      <c r="BL232" s="17" t="s">
        <v>230</v>
      </c>
      <c r="BM232" s="138" t="s">
        <v>393</v>
      </c>
    </row>
    <row r="233" spans="2:65" s="1" customFormat="1" ht="10.199999999999999">
      <c r="B233" s="32"/>
      <c r="D233" s="140" t="s">
        <v>141</v>
      </c>
      <c r="F233" s="141" t="s">
        <v>394</v>
      </c>
      <c r="I233" s="142"/>
      <c r="L233" s="32"/>
      <c r="M233" s="143"/>
      <c r="T233" s="53"/>
      <c r="AT233" s="17" t="s">
        <v>141</v>
      </c>
      <c r="AU233" s="17" t="s">
        <v>85</v>
      </c>
    </row>
    <row r="234" spans="2:65" s="12" customFormat="1" ht="10.199999999999999">
      <c r="B234" s="144"/>
      <c r="D234" s="145" t="s">
        <v>143</v>
      </c>
      <c r="E234" s="146" t="s">
        <v>21</v>
      </c>
      <c r="F234" s="147" t="s">
        <v>395</v>
      </c>
      <c r="H234" s="148">
        <v>1</v>
      </c>
      <c r="I234" s="149"/>
      <c r="L234" s="144"/>
      <c r="M234" s="150"/>
      <c r="T234" s="151"/>
      <c r="AT234" s="146" t="s">
        <v>143</v>
      </c>
      <c r="AU234" s="146" t="s">
        <v>85</v>
      </c>
      <c r="AV234" s="12" t="s">
        <v>85</v>
      </c>
      <c r="AW234" s="12" t="s">
        <v>37</v>
      </c>
      <c r="AX234" s="12" t="s">
        <v>83</v>
      </c>
      <c r="AY234" s="146" t="s">
        <v>131</v>
      </c>
    </row>
    <row r="235" spans="2:65" s="1" customFormat="1" ht="16.5" customHeight="1">
      <c r="B235" s="32"/>
      <c r="C235" s="127" t="s">
        <v>396</v>
      </c>
      <c r="D235" s="127" t="s">
        <v>134</v>
      </c>
      <c r="E235" s="128" t="s">
        <v>397</v>
      </c>
      <c r="F235" s="129" t="s">
        <v>398</v>
      </c>
      <c r="G235" s="130" t="s">
        <v>183</v>
      </c>
      <c r="H235" s="131">
        <v>1</v>
      </c>
      <c r="I235" s="132"/>
      <c r="J235" s="133">
        <f>ROUND(I235*H235,2)</f>
        <v>0</v>
      </c>
      <c r="K235" s="129" t="s">
        <v>138</v>
      </c>
      <c r="L235" s="32"/>
      <c r="M235" s="134" t="s">
        <v>21</v>
      </c>
      <c r="N235" s="135" t="s">
        <v>46</v>
      </c>
      <c r="P235" s="136">
        <f>O235*H235</f>
        <v>0</v>
      </c>
      <c r="Q235" s="136">
        <v>0</v>
      </c>
      <c r="R235" s="136">
        <f>Q235*H235</f>
        <v>0</v>
      </c>
      <c r="S235" s="136">
        <v>4.8999999999999998E-4</v>
      </c>
      <c r="T235" s="137">
        <f>S235*H235</f>
        <v>4.8999999999999998E-4</v>
      </c>
      <c r="AR235" s="138" t="s">
        <v>230</v>
      </c>
      <c r="AT235" s="138" t="s">
        <v>134</v>
      </c>
      <c r="AU235" s="138" t="s">
        <v>85</v>
      </c>
      <c r="AY235" s="17" t="s">
        <v>131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7" t="s">
        <v>83</v>
      </c>
      <c r="BK235" s="139">
        <f>ROUND(I235*H235,2)</f>
        <v>0</v>
      </c>
      <c r="BL235" s="17" t="s">
        <v>230</v>
      </c>
      <c r="BM235" s="138" t="s">
        <v>399</v>
      </c>
    </row>
    <row r="236" spans="2:65" s="1" customFormat="1" ht="10.199999999999999">
      <c r="B236" s="32"/>
      <c r="D236" s="140" t="s">
        <v>141</v>
      </c>
      <c r="F236" s="141" t="s">
        <v>400</v>
      </c>
      <c r="I236" s="142"/>
      <c r="L236" s="32"/>
      <c r="M236" s="143"/>
      <c r="T236" s="53"/>
      <c r="AT236" s="17" t="s">
        <v>141</v>
      </c>
      <c r="AU236" s="17" t="s">
        <v>85</v>
      </c>
    </row>
    <row r="237" spans="2:65" s="12" customFormat="1" ht="10.199999999999999">
      <c r="B237" s="144"/>
      <c r="D237" s="145" t="s">
        <v>143</v>
      </c>
      <c r="E237" s="146" t="s">
        <v>21</v>
      </c>
      <c r="F237" s="147" t="s">
        <v>344</v>
      </c>
      <c r="H237" s="148">
        <v>1</v>
      </c>
      <c r="I237" s="149"/>
      <c r="L237" s="144"/>
      <c r="M237" s="150"/>
      <c r="T237" s="151"/>
      <c r="AT237" s="146" t="s">
        <v>143</v>
      </c>
      <c r="AU237" s="146" t="s">
        <v>85</v>
      </c>
      <c r="AV237" s="12" t="s">
        <v>85</v>
      </c>
      <c r="AW237" s="12" t="s">
        <v>37</v>
      </c>
      <c r="AX237" s="12" t="s">
        <v>83</v>
      </c>
      <c r="AY237" s="146" t="s">
        <v>131</v>
      </c>
    </row>
    <row r="238" spans="2:65" s="13" customFormat="1" ht="10.199999999999999">
      <c r="B238" s="152"/>
      <c r="D238" s="145" t="s">
        <v>143</v>
      </c>
      <c r="E238" s="153" t="s">
        <v>21</v>
      </c>
      <c r="F238" s="154" t="s">
        <v>236</v>
      </c>
      <c r="H238" s="153" t="s">
        <v>21</v>
      </c>
      <c r="I238" s="155"/>
      <c r="L238" s="152"/>
      <c r="M238" s="156"/>
      <c r="T238" s="157"/>
      <c r="AT238" s="153" t="s">
        <v>143</v>
      </c>
      <c r="AU238" s="153" t="s">
        <v>85</v>
      </c>
      <c r="AV238" s="13" t="s">
        <v>83</v>
      </c>
      <c r="AW238" s="13" t="s">
        <v>37</v>
      </c>
      <c r="AX238" s="13" t="s">
        <v>75</v>
      </c>
      <c r="AY238" s="153" t="s">
        <v>131</v>
      </c>
    </row>
    <row r="239" spans="2:65" s="1" customFormat="1" ht="16.5" customHeight="1">
      <c r="B239" s="32"/>
      <c r="C239" s="127" t="s">
        <v>401</v>
      </c>
      <c r="D239" s="127" t="s">
        <v>134</v>
      </c>
      <c r="E239" s="128" t="s">
        <v>402</v>
      </c>
      <c r="F239" s="129" t="s">
        <v>403</v>
      </c>
      <c r="G239" s="130" t="s">
        <v>297</v>
      </c>
      <c r="H239" s="131">
        <v>5</v>
      </c>
      <c r="I239" s="132"/>
      <c r="J239" s="133">
        <f>ROUND(I239*H239,2)</f>
        <v>0</v>
      </c>
      <c r="K239" s="129" t="s">
        <v>138</v>
      </c>
      <c r="L239" s="32"/>
      <c r="M239" s="134" t="s">
        <v>21</v>
      </c>
      <c r="N239" s="135" t="s">
        <v>46</v>
      </c>
      <c r="P239" s="136">
        <f>O239*H239</f>
        <v>0</v>
      </c>
      <c r="Q239" s="136">
        <v>2.4000000000000001E-4</v>
      </c>
      <c r="R239" s="136">
        <f>Q239*H239</f>
        <v>1.2000000000000001E-3</v>
      </c>
      <c r="S239" s="136">
        <v>0</v>
      </c>
      <c r="T239" s="137">
        <f>S239*H239</f>
        <v>0</v>
      </c>
      <c r="AR239" s="138" t="s">
        <v>230</v>
      </c>
      <c r="AT239" s="138" t="s">
        <v>134</v>
      </c>
      <c r="AU239" s="138" t="s">
        <v>85</v>
      </c>
      <c r="AY239" s="17" t="s">
        <v>131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7" t="s">
        <v>83</v>
      </c>
      <c r="BK239" s="139">
        <f>ROUND(I239*H239,2)</f>
        <v>0</v>
      </c>
      <c r="BL239" s="17" t="s">
        <v>230</v>
      </c>
      <c r="BM239" s="138" t="s">
        <v>404</v>
      </c>
    </row>
    <row r="240" spans="2:65" s="1" customFormat="1" ht="10.199999999999999">
      <c r="B240" s="32"/>
      <c r="D240" s="140" t="s">
        <v>141</v>
      </c>
      <c r="F240" s="141" t="s">
        <v>405</v>
      </c>
      <c r="I240" s="142"/>
      <c r="L240" s="32"/>
      <c r="M240" s="143"/>
      <c r="T240" s="53"/>
      <c r="AT240" s="17" t="s">
        <v>141</v>
      </c>
      <c r="AU240" s="17" t="s">
        <v>85</v>
      </c>
    </row>
    <row r="241" spans="2:65" s="12" customFormat="1" ht="10.199999999999999">
      <c r="B241" s="144"/>
      <c r="D241" s="145" t="s">
        <v>143</v>
      </c>
      <c r="E241" s="146" t="s">
        <v>21</v>
      </c>
      <c r="F241" s="147" t="s">
        <v>406</v>
      </c>
      <c r="H241" s="148">
        <v>4</v>
      </c>
      <c r="I241" s="149"/>
      <c r="L241" s="144"/>
      <c r="M241" s="150"/>
      <c r="T241" s="151"/>
      <c r="AT241" s="146" t="s">
        <v>143</v>
      </c>
      <c r="AU241" s="146" t="s">
        <v>85</v>
      </c>
      <c r="AV241" s="12" t="s">
        <v>85</v>
      </c>
      <c r="AW241" s="12" t="s">
        <v>37</v>
      </c>
      <c r="AX241" s="12" t="s">
        <v>75</v>
      </c>
      <c r="AY241" s="146" t="s">
        <v>131</v>
      </c>
    </row>
    <row r="242" spans="2:65" s="12" customFormat="1" ht="10.199999999999999">
      <c r="B242" s="144"/>
      <c r="D242" s="145" t="s">
        <v>143</v>
      </c>
      <c r="E242" s="146" t="s">
        <v>21</v>
      </c>
      <c r="F242" s="147" t="s">
        <v>407</v>
      </c>
      <c r="H242" s="148">
        <v>1</v>
      </c>
      <c r="I242" s="149"/>
      <c r="L242" s="144"/>
      <c r="M242" s="150"/>
      <c r="T242" s="151"/>
      <c r="AT242" s="146" t="s">
        <v>143</v>
      </c>
      <c r="AU242" s="146" t="s">
        <v>85</v>
      </c>
      <c r="AV242" s="12" t="s">
        <v>85</v>
      </c>
      <c r="AW242" s="12" t="s">
        <v>37</v>
      </c>
      <c r="AX242" s="12" t="s">
        <v>75</v>
      </c>
      <c r="AY242" s="146" t="s">
        <v>131</v>
      </c>
    </row>
    <row r="243" spans="2:65" s="14" customFormat="1" ht="10.199999999999999">
      <c r="B243" s="168"/>
      <c r="D243" s="145" t="s">
        <v>143</v>
      </c>
      <c r="E243" s="169" t="s">
        <v>21</v>
      </c>
      <c r="F243" s="170" t="s">
        <v>363</v>
      </c>
      <c r="H243" s="171">
        <v>5</v>
      </c>
      <c r="I243" s="172"/>
      <c r="L243" s="168"/>
      <c r="M243" s="173"/>
      <c r="T243" s="174"/>
      <c r="AT243" s="169" t="s">
        <v>143</v>
      </c>
      <c r="AU243" s="169" t="s">
        <v>85</v>
      </c>
      <c r="AV243" s="14" t="s">
        <v>139</v>
      </c>
      <c r="AW243" s="14" t="s">
        <v>37</v>
      </c>
      <c r="AX243" s="14" t="s">
        <v>83</v>
      </c>
      <c r="AY243" s="169" t="s">
        <v>131</v>
      </c>
    </row>
    <row r="244" spans="2:65" s="1" customFormat="1" ht="16.5" customHeight="1">
      <c r="B244" s="32"/>
      <c r="C244" s="127" t="s">
        <v>408</v>
      </c>
      <c r="D244" s="127" t="s">
        <v>134</v>
      </c>
      <c r="E244" s="128" t="s">
        <v>409</v>
      </c>
      <c r="F244" s="129" t="s">
        <v>410</v>
      </c>
      <c r="G244" s="130" t="s">
        <v>297</v>
      </c>
      <c r="H244" s="131">
        <v>1</v>
      </c>
      <c r="I244" s="132"/>
      <c r="J244" s="133">
        <f>ROUND(I244*H244,2)</f>
        <v>0</v>
      </c>
      <c r="K244" s="129" t="s">
        <v>138</v>
      </c>
      <c r="L244" s="32"/>
      <c r="M244" s="134" t="s">
        <v>21</v>
      </c>
      <c r="N244" s="135" t="s">
        <v>46</v>
      </c>
      <c r="P244" s="136">
        <f>O244*H244</f>
        <v>0</v>
      </c>
      <c r="Q244" s="136">
        <v>0</v>
      </c>
      <c r="R244" s="136">
        <f>Q244*H244</f>
        <v>0</v>
      </c>
      <c r="S244" s="136">
        <v>1.56E-3</v>
      </c>
      <c r="T244" s="137">
        <f>S244*H244</f>
        <v>1.56E-3</v>
      </c>
      <c r="AR244" s="138" t="s">
        <v>230</v>
      </c>
      <c r="AT244" s="138" t="s">
        <v>134</v>
      </c>
      <c r="AU244" s="138" t="s">
        <v>85</v>
      </c>
      <c r="AY244" s="17" t="s">
        <v>131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83</v>
      </c>
      <c r="BK244" s="139">
        <f>ROUND(I244*H244,2)</f>
        <v>0</v>
      </c>
      <c r="BL244" s="17" t="s">
        <v>230</v>
      </c>
      <c r="BM244" s="138" t="s">
        <v>411</v>
      </c>
    </row>
    <row r="245" spans="2:65" s="1" customFormat="1" ht="10.199999999999999">
      <c r="B245" s="32"/>
      <c r="D245" s="140" t="s">
        <v>141</v>
      </c>
      <c r="F245" s="141" t="s">
        <v>412</v>
      </c>
      <c r="I245" s="142"/>
      <c r="L245" s="32"/>
      <c r="M245" s="143"/>
      <c r="T245" s="53"/>
      <c r="AT245" s="17" t="s">
        <v>141</v>
      </c>
      <c r="AU245" s="17" t="s">
        <v>85</v>
      </c>
    </row>
    <row r="246" spans="2:65" s="12" customFormat="1" ht="10.199999999999999">
      <c r="B246" s="144"/>
      <c r="D246" s="145" t="s">
        <v>143</v>
      </c>
      <c r="E246" s="146" t="s">
        <v>21</v>
      </c>
      <c r="F246" s="147" t="s">
        <v>344</v>
      </c>
      <c r="H246" s="148">
        <v>1</v>
      </c>
      <c r="I246" s="149"/>
      <c r="L246" s="144"/>
      <c r="M246" s="150"/>
      <c r="T246" s="151"/>
      <c r="AT246" s="146" t="s">
        <v>143</v>
      </c>
      <c r="AU246" s="146" t="s">
        <v>85</v>
      </c>
      <c r="AV246" s="12" t="s">
        <v>85</v>
      </c>
      <c r="AW246" s="12" t="s">
        <v>37</v>
      </c>
      <c r="AX246" s="12" t="s">
        <v>83</v>
      </c>
      <c r="AY246" s="146" t="s">
        <v>131</v>
      </c>
    </row>
    <row r="247" spans="2:65" s="13" customFormat="1" ht="10.199999999999999">
      <c r="B247" s="152"/>
      <c r="D247" s="145" t="s">
        <v>143</v>
      </c>
      <c r="E247" s="153" t="s">
        <v>21</v>
      </c>
      <c r="F247" s="154" t="s">
        <v>236</v>
      </c>
      <c r="H247" s="153" t="s">
        <v>21</v>
      </c>
      <c r="I247" s="155"/>
      <c r="L247" s="152"/>
      <c r="M247" s="156"/>
      <c r="T247" s="157"/>
      <c r="AT247" s="153" t="s">
        <v>143</v>
      </c>
      <c r="AU247" s="153" t="s">
        <v>85</v>
      </c>
      <c r="AV247" s="13" t="s">
        <v>83</v>
      </c>
      <c r="AW247" s="13" t="s">
        <v>37</v>
      </c>
      <c r="AX247" s="13" t="s">
        <v>75</v>
      </c>
      <c r="AY247" s="153" t="s">
        <v>131</v>
      </c>
    </row>
    <row r="248" spans="2:65" s="1" customFormat="1" ht="16.5" customHeight="1">
      <c r="B248" s="32"/>
      <c r="C248" s="127" t="s">
        <v>413</v>
      </c>
      <c r="D248" s="127" t="s">
        <v>134</v>
      </c>
      <c r="E248" s="128" t="s">
        <v>414</v>
      </c>
      <c r="F248" s="129" t="s">
        <v>415</v>
      </c>
      <c r="G248" s="130" t="s">
        <v>297</v>
      </c>
      <c r="H248" s="131">
        <v>2</v>
      </c>
      <c r="I248" s="132"/>
      <c r="J248" s="133">
        <f>ROUND(I248*H248,2)</f>
        <v>0</v>
      </c>
      <c r="K248" s="129" t="s">
        <v>21</v>
      </c>
      <c r="L248" s="32"/>
      <c r="M248" s="134" t="s">
        <v>21</v>
      </c>
      <c r="N248" s="135" t="s">
        <v>46</v>
      </c>
      <c r="P248" s="136">
        <f>O248*H248</f>
        <v>0</v>
      </c>
      <c r="Q248" s="136">
        <v>1.8E-3</v>
      </c>
      <c r="R248" s="136">
        <f>Q248*H248</f>
        <v>3.5999999999999999E-3</v>
      </c>
      <c r="S248" s="136">
        <v>0</v>
      </c>
      <c r="T248" s="137">
        <f>S248*H248</f>
        <v>0</v>
      </c>
      <c r="AR248" s="138" t="s">
        <v>230</v>
      </c>
      <c r="AT248" s="138" t="s">
        <v>134</v>
      </c>
      <c r="AU248" s="138" t="s">
        <v>85</v>
      </c>
      <c r="AY248" s="17" t="s">
        <v>131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83</v>
      </c>
      <c r="BK248" s="139">
        <f>ROUND(I248*H248,2)</f>
        <v>0</v>
      </c>
      <c r="BL248" s="17" t="s">
        <v>230</v>
      </c>
      <c r="BM248" s="138" t="s">
        <v>416</v>
      </c>
    </row>
    <row r="249" spans="2:65" s="12" customFormat="1" ht="10.199999999999999">
      <c r="B249" s="144"/>
      <c r="D249" s="145" t="s">
        <v>143</v>
      </c>
      <c r="E249" s="146" t="s">
        <v>21</v>
      </c>
      <c r="F249" s="147" t="s">
        <v>417</v>
      </c>
      <c r="H249" s="148">
        <v>2</v>
      </c>
      <c r="I249" s="149"/>
      <c r="L249" s="144"/>
      <c r="M249" s="150"/>
      <c r="T249" s="151"/>
      <c r="AT249" s="146" t="s">
        <v>143</v>
      </c>
      <c r="AU249" s="146" t="s">
        <v>85</v>
      </c>
      <c r="AV249" s="12" t="s">
        <v>85</v>
      </c>
      <c r="AW249" s="12" t="s">
        <v>37</v>
      </c>
      <c r="AX249" s="12" t="s">
        <v>83</v>
      </c>
      <c r="AY249" s="146" t="s">
        <v>131</v>
      </c>
    </row>
    <row r="250" spans="2:65" s="1" customFormat="1" ht="16.5" customHeight="1">
      <c r="B250" s="32"/>
      <c r="C250" s="127" t="s">
        <v>418</v>
      </c>
      <c r="D250" s="127" t="s">
        <v>134</v>
      </c>
      <c r="E250" s="128" t="s">
        <v>419</v>
      </c>
      <c r="F250" s="129" t="s">
        <v>420</v>
      </c>
      <c r="G250" s="130" t="s">
        <v>183</v>
      </c>
      <c r="H250" s="131">
        <v>2</v>
      </c>
      <c r="I250" s="132"/>
      <c r="J250" s="133">
        <f>ROUND(I250*H250,2)</f>
        <v>0</v>
      </c>
      <c r="K250" s="129" t="s">
        <v>138</v>
      </c>
      <c r="L250" s="32"/>
      <c r="M250" s="134" t="s">
        <v>21</v>
      </c>
      <c r="N250" s="135" t="s">
        <v>46</v>
      </c>
      <c r="P250" s="136">
        <f>O250*H250</f>
        <v>0</v>
      </c>
      <c r="Q250" s="136">
        <v>0</v>
      </c>
      <c r="R250" s="136">
        <f>Q250*H250</f>
        <v>0</v>
      </c>
      <c r="S250" s="136">
        <v>2.2499999999999998E-3</v>
      </c>
      <c r="T250" s="137">
        <f>S250*H250</f>
        <v>4.4999999999999997E-3</v>
      </c>
      <c r="AR250" s="138" t="s">
        <v>230</v>
      </c>
      <c r="AT250" s="138" t="s">
        <v>134</v>
      </c>
      <c r="AU250" s="138" t="s">
        <v>85</v>
      </c>
      <c r="AY250" s="17" t="s">
        <v>131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83</v>
      </c>
      <c r="BK250" s="139">
        <f>ROUND(I250*H250,2)</f>
        <v>0</v>
      </c>
      <c r="BL250" s="17" t="s">
        <v>230</v>
      </c>
      <c r="BM250" s="138" t="s">
        <v>421</v>
      </c>
    </row>
    <row r="251" spans="2:65" s="1" customFormat="1" ht="10.199999999999999">
      <c r="B251" s="32"/>
      <c r="D251" s="140" t="s">
        <v>141</v>
      </c>
      <c r="F251" s="141" t="s">
        <v>422</v>
      </c>
      <c r="I251" s="142"/>
      <c r="L251" s="32"/>
      <c r="M251" s="143"/>
      <c r="T251" s="53"/>
      <c r="AT251" s="17" t="s">
        <v>141</v>
      </c>
      <c r="AU251" s="17" t="s">
        <v>85</v>
      </c>
    </row>
    <row r="252" spans="2:65" s="12" customFormat="1" ht="10.199999999999999">
      <c r="B252" s="144"/>
      <c r="D252" s="145" t="s">
        <v>143</v>
      </c>
      <c r="E252" s="146" t="s">
        <v>21</v>
      </c>
      <c r="F252" s="147" t="s">
        <v>304</v>
      </c>
      <c r="H252" s="148">
        <v>2</v>
      </c>
      <c r="I252" s="149"/>
      <c r="L252" s="144"/>
      <c r="M252" s="150"/>
      <c r="T252" s="151"/>
      <c r="AT252" s="146" t="s">
        <v>143</v>
      </c>
      <c r="AU252" s="146" t="s">
        <v>85</v>
      </c>
      <c r="AV252" s="12" t="s">
        <v>85</v>
      </c>
      <c r="AW252" s="12" t="s">
        <v>37</v>
      </c>
      <c r="AX252" s="12" t="s">
        <v>83</v>
      </c>
      <c r="AY252" s="146" t="s">
        <v>131</v>
      </c>
    </row>
    <row r="253" spans="2:65" s="13" customFormat="1" ht="10.199999999999999">
      <c r="B253" s="152"/>
      <c r="D253" s="145" t="s">
        <v>143</v>
      </c>
      <c r="E253" s="153" t="s">
        <v>21</v>
      </c>
      <c r="F253" s="154" t="s">
        <v>236</v>
      </c>
      <c r="H253" s="153" t="s">
        <v>21</v>
      </c>
      <c r="I253" s="155"/>
      <c r="L253" s="152"/>
      <c r="M253" s="156"/>
      <c r="T253" s="157"/>
      <c r="AT253" s="153" t="s">
        <v>143</v>
      </c>
      <c r="AU253" s="153" t="s">
        <v>85</v>
      </c>
      <c r="AV253" s="13" t="s">
        <v>83</v>
      </c>
      <c r="AW253" s="13" t="s">
        <v>37</v>
      </c>
      <c r="AX253" s="13" t="s">
        <v>75</v>
      </c>
      <c r="AY253" s="153" t="s">
        <v>131</v>
      </c>
    </row>
    <row r="254" spans="2:65" s="1" customFormat="1" ht="16.5" customHeight="1">
      <c r="B254" s="32"/>
      <c r="C254" s="127" t="s">
        <v>423</v>
      </c>
      <c r="D254" s="127" t="s">
        <v>134</v>
      </c>
      <c r="E254" s="128" t="s">
        <v>424</v>
      </c>
      <c r="F254" s="129" t="s">
        <v>425</v>
      </c>
      <c r="G254" s="130" t="s">
        <v>297</v>
      </c>
      <c r="H254" s="131">
        <v>2</v>
      </c>
      <c r="I254" s="132"/>
      <c r="J254" s="133">
        <f>ROUND(I254*H254,2)</f>
        <v>0</v>
      </c>
      <c r="K254" s="129" t="s">
        <v>138</v>
      </c>
      <c r="L254" s="32"/>
      <c r="M254" s="134" t="s">
        <v>21</v>
      </c>
      <c r="N254" s="135" t="s">
        <v>46</v>
      </c>
      <c r="P254" s="136">
        <f>O254*H254</f>
        <v>0</v>
      </c>
      <c r="Q254" s="136">
        <v>1.8400000000000001E-3</v>
      </c>
      <c r="R254" s="136">
        <f>Q254*H254</f>
        <v>3.6800000000000001E-3</v>
      </c>
      <c r="S254" s="136">
        <v>0</v>
      </c>
      <c r="T254" s="137">
        <f>S254*H254</f>
        <v>0</v>
      </c>
      <c r="AR254" s="138" t="s">
        <v>230</v>
      </c>
      <c r="AT254" s="138" t="s">
        <v>134</v>
      </c>
      <c r="AU254" s="138" t="s">
        <v>85</v>
      </c>
      <c r="AY254" s="17" t="s">
        <v>131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7" t="s">
        <v>83</v>
      </c>
      <c r="BK254" s="139">
        <f>ROUND(I254*H254,2)</f>
        <v>0</v>
      </c>
      <c r="BL254" s="17" t="s">
        <v>230</v>
      </c>
      <c r="BM254" s="138" t="s">
        <v>426</v>
      </c>
    </row>
    <row r="255" spans="2:65" s="1" customFormat="1" ht="10.199999999999999">
      <c r="B255" s="32"/>
      <c r="D255" s="140" t="s">
        <v>141</v>
      </c>
      <c r="F255" s="141" t="s">
        <v>427</v>
      </c>
      <c r="I255" s="142"/>
      <c r="L255" s="32"/>
      <c r="M255" s="143"/>
      <c r="T255" s="53"/>
      <c r="AT255" s="17" t="s">
        <v>141</v>
      </c>
      <c r="AU255" s="17" t="s">
        <v>85</v>
      </c>
    </row>
    <row r="256" spans="2:65" s="12" customFormat="1" ht="10.199999999999999">
      <c r="B256" s="144"/>
      <c r="D256" s="145" t="s">
        <v>143</v>
      </c>
      <c r="E256" s="146" t="s">
        <v>21</v>
      </c>
      <c r="F256" s="147" t="s">
        <v>428</v>
      </c>
      <c r="H256" s="148">
        <v>2</v>
      </c>
      <c r="I256" s="149"/>
      <c r="L256" s="144"/>
      <c r="M256" s="150"/>
      <c r="T256" s="151"/>
      <c r="AT256" s="146" t="s">
        <v>143</v>
      </c>
      <c r="AU256" s="146" t="s">
        <v>85</v>
      </c>
      <c r="AV256" s="12" t="s">
        <v>85</v>
      </c>
      <c r="AW256" s="12" t="s">
        <v>37</v>
      </c>
      <c r="AX256" s="12" t="s">
        <v>83</v>
      </c>
      <c r="AY256" s="146" t="s">
        <v>131</v>
      </c>
    </row>
    <row r="257" spans="2:65" s="1" customFormat="1" ht="21.75" customHeight="1">
      <c r="B257" s="32"/>
      <c r="C257" s="127" t="s">
        <v>429</v>
      </c>
      <c r="D257" s="127" t="s">
        <v>134</v>
      </c>
      <c r="E257" s="128" t="s">
        <v>430</v>
      </c>
      <c r="F257" s="129" t="s">
        <v>431</v>
      </c>
      <c r="G257" s="130" t="s">
        <v>297</v>
      </c>
      <c r="H257" s="131">
        <v>2</v>
      </c>
      <c r="I257" s="132"/>
      <c r="J257" s="133">
        <f>ROUND(I257*H257,2)</f>
        <v>0</v>
      </c>
      <c r="K257" s="129" t="s">
        <v>21</v>
      </c>
      <c r="L257" s="32"/>
      <c r="M257" s="134" t="s">
        <v>21</v>
      </c>
      <c r="N257" s="135" t="s">
        <v>46</v>
      </c>
      <c r="P257" s="136">
        <f>O257*H257</f>
        <v>0</v>
      </c>
      <c r="Q257" s="136">
        <v>1.8400000000000001E-3</v>
      </c>
      <c r="R257" s="136">
        <f>Q257*H257</f>
        <v>3.6800000000000001E-3</v>
      </c>
      <c r="S257" s="136">
        <v>0</v>
      </c>
      <c r="T257" s="137">
        <f>S257*H257</f>
        <v>0</v>
      </c>
      <c r="AR257" s="138" t="s">
        <v>230</v>
      </c>
      <c r="AT257" s="138" t="s">
        <v>134</v>
      </c>
      <c r="AU257" s="138" t="s">
        <v>85</v>
      </c>
      <c r="AY257" s="17" t="s">
        <v>131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7" t="s">
        <v>83</v>
      </c>
      <c r="BK257" s="139">
        <f>ROUND(I257*H257,2)</f>
        <v>0</v>
      </c>
      <c r="BL257" s="17" t="s">
        <v>230</v>
      </c>
      <c r="BM257" s="138" t="s">
        <v>432</v>
      </c>
    </row>
    <row r="258" spans="2:65" s="12" customFormat="1" ht="10.199999999999999">
      <c r="B258" s="144"/>
      <c r="D258" s="145" t="s">
        <v>143</v>
      </c>
      <c r="E258" s="146" t="s">
        <v>21</v>
      </c>
      <c r="F258" s="147" t="s">
        <v>428</v>
      </c>
      <c r="H258" s="148">
        <v>2</v>
      </c>
      <c r="I258" s="149"/>
      <c r="L258" s="144"/>
      <c r="M258" s="150"/>
      <c r="T258" s="151"/>
      <c r="AT258" s="146" t="s">
        <v>143</v>
      </c>
      <c r="AU258" s="146" t="s">
        <v>85</v>
      </c>
      <c r="AV258" s="12" t="s">
        <v>85</v>
      </c>
      <c r="AW258" s="12" t="s">
        <v>37</v>
      </c>
      <c r="AX258" s="12" t="s">
        <v>83</v>
      </c>
      <c r="AY258" s="146" t="s">
        <v>131</v>
      </c>
    </row>
    <row r="259" spans="2:65" s="1" customFormat="1" ht="16.5" customHeight="1">
      <c r="B259" s="32"/>
      <c r="C259" s="127" t="s">
        <v>433</v>
      </c>
      <c r="D259" s="127" t="s">
        <v>134</v>
      </c>
      <c r="E259" s="128" t="s">
        <v>434</v>
      </c>
      <c r="F259" s="129" t="s">
        <v>435</v>
      </c>
      <c r="G259" s="130" t="s">
        <v>183</v>
      </c>
      <c r="H259" s="131">
        <v>1</v>
      </c>
      <c r="I259" s="132"/>
      <c r="J259" s="133">
        <f>ROUND(I259*H259,2)</f>
        <v>0</v>
      </c>
      <c r="K259" s="129" t="s">
        <v>138</v>
      </c>
      <c r="L259" s="32"/>
      <c r="M259" s="134" t="s">
        <v>21</v>
      </c>
      <c r="N259" s="135" t="s">
        <v>46</v>
      </c>
      <c r="P259" s="136">
        <f>O259*H259</f>
        <v>0</v>
      </c>
      <c r="Q259" s="136">
        <v>0</v>
      </c>
      <c r="R259" s="136">
        <f>Q259*H259</f>
        <v>0</v>
      </c>
      <c r="S259" s="136">
        <v>8.4999999999999995E-4</v>
      </c>
      <c r="T259" s="137">
        <f>S259*H259</f>
        <v>8.4999999999999995E-4</v>
      </c>
      <c r="AR259" s="138" t="s">
        <v>230</v>
      </c>
      <c r="AT259" s="138" t="s">
        <v>134</v>
      </c>
      <c r="AU259" s="138" t="s">
        <v>85</v>
      </c>
      <c r="AY259" s="17" t="s">
        <v>131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83</v>
      </c>
      <c r="BK259" s="139">
        <f>ROUND(I259*H259,2)</f>
        <v>0</v>
      </c>
      <c r="BL259" s="17" t="s">
        <v>230</v>
      </c>
      <c r="BM259" s="138" t="s">
        <v>436</v>
      </c>
    </row>
    <row r="260" spans="2:65" s="1" customFormat="1" ht="10.199999999999999">
      <c r="B260" s="32"/>
      <c r="D260" s="140" t="s">
        <v>141</v>
      </c>
      <c r="F260" s="141" t="s">
        <v>437</v>
      </c>
      <c r="I260" s="142"/>
      <c r="L260" s="32"/>
      <c r="M260" s="143"/>
      <c r="T260" s="53"/>
      <c r="AT260" s="17" t="s">
        <v>141</v>
      </c>
      <c r="AU260" s="17" t="s">
        <v>85</v>
      </c>
    </row>
    <row r="261" spans="2:65" s="12" customFormat="1" ht="10.199999999999999">
      <c r="B261" s="144"/>
      <c r="D261" s="145" t="s">
        <v>143</v>
      </c>
      <c r="E261" s="146" t="s">
        <v>21</v>
      </c>
      <c r="F261" s="147" t="s">
        <v>344</v>
      </c>
      <c r="H261" s="148">
        <v>1</v>
      </c>
      <c r="I261" s="149"/>
      <c r="L261" s="144"/>
      <c r="M261" s="150"/>
      <c r="T261" s="151"/>
      <c r="AT261" s="146" t="s">
        <v>143</v>
      </c>
      <c r="AU261" s="146" t="s">
        <v>85</v>
      </c>
      <c r="AV261" s="12" t="s">
        <v>85</v>
      </c>
      <c r="AW261" s="12" t="s">
        <v>37</v>
      </c>
      <c r="AX261" s="12" t="s">
        <v>83</v>
      </c>
      <c r="AY261" s="146" t="s">
        <v>131</v>
      </c>
    </row>
    <row r="262" spans="2:65" s="13" customFormat="1" ht="10.199999999999999">
      <c r="B262" s="152"/>
      <c r="D262" s="145" t="s">
        <v>143</v>
      </c>
      <c r="E262" s="153" t="s">
        <v>21</v>
      </c>
      <c r="F262" s="154" t="s">
        <v>236</v>
      </c>
      <c r="H262" s="153" t="s">
        <v>21</v>
      </c>
      <c r="I262" s="155"/>
      <c r="L262" s="152"/>
      <c r="M262" s="156"/>
      <c r="T262" s="157"/>
      <c r="AT262" s="153" t="s">
        <v>143</v>
      </c>
      <c r="AU262" s="153" t="s">
        <v>85</v>
      </c>
      <c r="AV262" s="13" t="s">
        <v>83</v>
      </c>
      <c r="AW262" s="13" t="s">
        <v>37</v>
      </c>
      <c r="AX262" s="13" t="s">
        <v>75</v>
      </c>
      <c r="AY262" s="153" t="s">
        <v>131</v>
      </c>
    </row>
    <row r="263" spans="2:65" s="1" customFormat="1" ht="16.5" customHeight="1">
      <c r="B263" s="32"/>
      <c r="C263" s="127" t="s">
        <v>438</v>
      </c>
      <c r="D263" s="127" t="s">
        <v>134</v>
      </c>
      <c r="E263" s="128" t="s">
        <v>439</v>
      </c>
      <c r="F263" s="129" t="s">
        <v>440</v>
      </c>
      <c r="G263" s="130" t="s">
        <v>183</v>
      </c>
      <c r="H263" s="131">
        <v>2</v>
      </c>
      <c r="I263" s="132"/>
      <c r="J263" s="133">
        <f>ROUND(I263*H263,2)</f>
        <v>0</v>
      </c>
      <c r="K263" s="129" t="s">
        <v>138</v>
      </c>
      <c r="L263" s="32"/>
      <c r="M263" s="134" t="s">
        <v>21</v>
      </c>
      <c r="N263" s="135" t="s">
        <v>46</v>
      </c>
      <c r="P263" s="136">
        <f>O263*H263</f>
        <v>0</v>
      </c>
      <c r="Q263" s="136">
        <v>2.4000000000000001E-4</v>
      </c>
      <c r="R263" s="136">
        <f>Q263*H263</f>
        <v>4.8000000000000001E-4</v>
      </c>
      <c r="S263" s="136">
        <v>0</v>
      </c>
      <c r="T263" s="137">
        <f>S263*H263</f>
        <v>0</v>
      </c>
      <c r="AR263" s="138" t="s">
        <v>230</v>
      </c>
      <c r="AT263" s="138" t="s">
        <v>134</v>
      </c>
      <c r="AU263" s="138" t="s">
        <v>85</v>
      </c>
      <c r="AY263" s="17" t="s">
        <v>131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7" t="s">
        <v>83</v>
      </c>
      <c r="BK263" s="139">
        <f>ROUND(I263*H263,2)</f>
        <v>0</v>
      </c>
      <c r="BL263" s="17" t="s">
        <v>230</v>
      </c>
      <c r="BM263" s="138" t="s">
        <v>441</v>
      </c>
    </row>
    <row r="264" spans="2:65" s="1" customFormat="1" ht="10.199999999999999">
      <c r="B264" s="32"/>
      <c r="D264" s="140" t="s">
        <v>141</v>
      </c>
      <c r="F264" s="141" t="s">
        <v>442</v>
      </c>
      <c r="I264" s="142"/>
      <c r="L264" s="32"/>
      <c r="M264" s="143"/>
      <c r="T264" s="53"/>
      <c r="AT264" s="17" t="s">
        <v>141</v>
      </c>
      <c r="AU264" s="17" t="s">
        <v>85</v>
      </c>
    </row>
    <row r="265" spans="2:65" s="12" customFormat="1" ht="10.199999999999999">
      <c r="B265" s="144"/>
      <c r="D265" s="145" t="s">
        <v>143</v>
      </c>
      <c r="E265" s="146" t="s">
        <v>21</v>
      </c>
      <c r="F265" s="147" t="s">
        <v>417</v>
      </c>
      <c r="H265" s="148">
        <v>2</v>
      </c>
      <c r="I265" s="149"/>
      <c r="L265" s="144"/>
      <c r="M265" s="150"/>
      <c r="T265" s="151"/>
      <c r="AT265" s="146" t="s">
        <v>143</v>
      </c>
      <c r="AU265" s="146" t="s">
        <v>85</v>
      </c>
      <c r="AV265" s="12" t="s">
        <v>85</v>
      </c>
      <c r="AW265" s="12" t="s">
        <v>37</v>
      </c>
      <c r="AX265" s="12" t="s">
        <v>83</v>
      </c>
      <c r="AY265" s="146" t="s">
        <v>131</v>
      </c>
    </row>
    <row r="266" spans="2:65" s="1" customFormat="1" ht="16.5" customHeight="1">
      <c r="B266" s="32"/>
      <c r="C266" s="127" t="s">
        <v>443</v>
      </c>
      <c r="D266" s="127" t="s">
        <v>134</v>
      </c>
      <c r="E266" s="128" t="s">
        <v>444</v>
      </c>
      <c r="F266" s="129" t="s">
        <v>445</v>
      </c>
      <c r="G266" s="130" t="s">
        <v>297</v>
      </c>
      <c r="H266" s="131">
        <v>1</v>
      </c>
      <c r="I266" s="132"/>
      <c r="J266" s="133">
        <f>ROUND(I266*H266,2)</f>
        <v>0</v>
      </c>
      <c r="K266" s="129" t="s">
        <v>21</v>
      </c>
      <c r="L266" s="32"/>
      <c r="M266" s="134" t="s">
        <v>21</v>
      </c>
      <c r="N266" s="135" t="s">
        <v>46</v>
      </c>
      <c r="P266" s="136">
        <f>O266*H266</f>
        <v>0</v>
      </c>
      <c r="Q266" s="136">
        <v>0</v>
      </c>
      <c r="R266" s="136">
        <f>Q266*H266</f>
        <v>0</v>
      </c>
      <c r="S266" s="136">
        <v>1.24E-3</v>
      </c>
      <c r="T266" s="137">
        <f>S266*H266</f>
        <v>1.24E-3</v>
      </c>
      <c r="AR266" s="138" t="s">
        <v>230</v>
      </c>
      <c r="AT266" s="138" t="s">
        <v>134</v>
      </c>
      <c r="AU266" s="138" t="s">
        <v>85</v>
      </c>
      <c r="AY266" s="17" t="s">
        <v>131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83</v>
      </c>
      <c r="BK266" s="139">
        <f>ROUND(I266*H266,2)</f>
        <v>0</v>
      </c>
      <c r="BL266" s="17" t="s">
        <v>230</v>
      </c>
      <c r="BM266" s="138" t="s">
        <v>446</v>
      </c>
    </row>
    <row r="267" spans="2:65" s="12" customFormat="1" ht="10.199999999999999">
      <c r="B267" s="144"/>
      <c r="D267" s="145" t="s">
        <v>143</v>
      </c>
      <c r="E267" s="146" t="s">
        <v>21</v>
      </c>
      <c r="F267" s="147" t="s">
        <v>242</v>
      </c>
      <c r="H267" s="148">
        <v>1</v>
      </c>
      <c r="I267" s="149"/>
      <c r="L267" s="144"/>
      <c r="M267" s="150"/>
      <c r="T267" s="151"/>
      <c r="AT267" s="146" t="s">
        <v>143</v>
      </c>
      <c r="AU267" s="146" t="s">
        <v>85</v>
      </c>
      <c r="AV267" s="12" t="s">
        <v>85</v>
      </c>
      <c r="AW267" s="12" t="s">
        <v>37</v>
      </c>
      <c r="AX267" s="12" t="s">
        <v>83</v>
      </c>
      <c r="AY267" s="146" t="s">
        <v>131</v>
      </c>
    </row>
    <row r="268" spans="2:65" s="1" customFormat="1" ht="24.15" customHeight="1">
      <c r="B268" s="32"/>
      <c r="C268" s="127" t="s">
        <v>447</v>
      </c>
      <c r="D268" s="127" t="s">
        <v>134</v>
      </c>
      <c r="E268" s="128" t="s">
        <v>448</v>
      </c>
      <c r="F268" s="129" t="s">
        <v>449</v>
      </c>
      <c r="G268" s="130" t="s">
        <v>269</v>
      </c>
      <c r="H268" s="131">
        <v>7.3999999999999996E-2</v>
      </c>
      <c r="I268" s="132"/>
      <c r="J268" s="133">
        <f>ROUND(I268*H268,2)</f>
        <v>0</v>
      </c>
      <c r="K268" s="129" t="s">
        <v>138</v>
      </c>
      <c r="L268" s="32"/>
      <c r="M268" s="134" t="s">
        <v>21</v>
      </c>
      <c r="N268" s="135" t="s">
        <v>46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230</v>
      </c>
      <c r="AT268" s="138" t="s">
        <v>134</v>
      </c>
      <c r="AU268" s="138" t="s">
        <v>85</v>
      </c>
      <c r="AY268" s="17" t="s">
        <v>131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83</v>
      </c>
      <c r="BK268" s="139">
        <f>ROUND(I268*H268,2)</f>
        <v>0</v>
      </c>
      <c r="BL268" s="17" t="s">
        <v>230</v>
      </c>
      <c r="BM268" s="138" t="s">
        <v>450</v>
      </c>
    </row>
    <row r="269" spans="2:65" s="1" customFormat="1" ht="10.199999999999999">
      <c r="B269" s="32"/>
      <c r="D269" s="140" t="s">
        <v>141</v>
      </c>
      <c r="F269" s="141" t="s">
        <v>451</v>
      </c>
      <c r="I269" s="142"/>
      <c r="L269" s="32"/>
      <c r="M269" s="143"/>
      <c r="T269" s="53"/>
      <c r="AT269" s="17" t="s">
        <v>141</v>
      </c>
      <c r="AU269" s="17" t="s">
        <v>85</v>
      </c>
    </row>
    <row r="270" spans="2:65" s="11" customFormat="1" ht="22.8" customHeight="1">
      <c r="B270" s="115"/>
      <c r="D270" s="116" t="s">
        <v>74</v>
      </c>
      <c r="E270" s="125" t="s">
        <v>452</v>
      </c>
      <c r="F270" s="125" t="s">
        <v>453</v>
      </c>
      <c r="I270" s="118"/>
      <c r="J270" s="126">
        <f>BK270</f>
        <v>0</v>
      </c>
      <c r="L270" s="115"/>
      <c r="M270" s="120"/>
      <c r="P270" s="121">
        <f>SUM(P271:P285)</f>
        <v>0</v>
      </c>
      <c r="R270" s="121">
        <f>SUM(R271:R285)</f>
        <v>1.4832000000000001E-2</v>
      </c>
      <c r="T270" s="122">
        <f>SUM(T271:T285)</f>
        <v>0.17136000000000001</v>
      </c>
      <c r="AR270" s="116" t="s">
        <v>85</v>
      </c>
      <c r="AT270" s="123" t="s">
        <v>74</v>
      </c>
      <c r="AU270" s="123" t="s">
        <v>83</v>
      </c>
      <c r="AY270" s="116" t="s">
        <v>131</v>
      </c>
      <c r="BK270" s="124">
        <f>SUM(BK271:BK285)</f>
        <v>0</v>
      </c>
    </row>
    <row r="271" spans="2:65" s="1" customFormat="1" ht="16.5" customHeight="1">
      <c r="B271" s="32"/>
      <c r="C271" s="127" t="s">
        <v>454</v>
      </c>
      <c r="D271" s="127" t="s">
        <v>134</v>
      </c>
      <c r="E271" s="128" t="s">
        <v>455</v>
      </c>
      <c r="F271" s="129" t="s">
        <v>456</v>
      </c>
      <c r="G271" s="130" t="s">
        <v>147</v>
      </c>
      <c r="H271" s="131">
        <v>7.2</v>
      </c>
      <c r="I271" s="132"/>
      <c r="J271" s="133">
        <f>ROUND(I271*H271,2)</f>
        <v>0</v>
      </c>
      <c r="K271" s="129" t="s">
        <v>138</v>
      </c>
      <c r="L271" s="32"/>
      <c r="M271" s="134" t="s">
        <v>21</v>
      </c>
      <c r="N271" s="135" t="s">
        <v>46</v>
      </c>
      <c r="P271" s="136">
        <f>O271*H271</f>
        <v>0</v>
      </c>
      <c r="Q271" s="136">
        <v>0</v>
      </c>
      <c r="R271" s="136">
        <f>Q271*H271</f>
        <v>0</v>
      </c>
      <c r="S271" s="136">
        <v>2.3800000000000002E-2</v>
      </c>
      <c r="T271" s="137">
        <f>S271*H271</f>
        <v>0.17136000000000001</v>
      </c>
      <c r="AR271" s="138" t="s">
        <v>230</v>
      </c>
      <c r="AT271" s="138" t="s">
        <v>134</v>
      </c>
      <c r="AU271" s="138" t="s">
        <v>85</v>
      </c>
      <c r="AY271" s="17" t="s">
        <v>131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7" t="s">
        <v>83</v>
      </c>
      <c r="BK271" s="139">
        <f>ROUND(I271*H271,2)</f>
        <v>0</v>
      </c>
      <c r="BL271" s="17" t="s">
        <v>230</v>
      </c>
      <c r="BM271" s="138" t="s">
        <v>457</v>
      </c>
    </row>
    <row r="272" spans="2:65" s="1" customFormat="1" ht="10.199999999999999">
      <c r="B272" s="32"/>
      <c r="D272" s="140" t="s">
        <v>141</v>
      </c>
      <c r="F272" s="141" t="s">
        <v>458</v>
      </c>
      <c r="I272" s="142"/>
      <c r="L272" s="32"/>
      <c r="M272" s="143"/>
      <c r="T272" s="53"/>
      <c r="AT272" s="17" t="s">
        <v>141</v>
      </c>
      <c r="AU272" s="17" t="s">
        <v>85</v>
      </c>
    </row>
    <row r="273" spans="2:65" s="12" customFormat="1" ht="10.199999999999999">
      <c r="B273" s="144"/>
      <c r="D273" s="145" t="s">
        <v>143</v>
      </c>
      <c r="E273" s="146" t="s">
        <v>21</v>
      </c>
      <c r="F273" s="147" t="s">
        <v>459</v>
      </c>
      <c r="H273" s="148">
        <v>7.2</v>
      </c>
      <c r="I273" s="149"/>
      <c r="L273" s="144"/>
      <c r="M273" s="150"/>
      <c r="T273" s="151"/>
      <c r="AT273" s="146" t="s">
        <v>143</v>
      </c>
      <c r="AU273" s="146" t="s">
        <v>85</v>
      </c>
      <c r="AV273" s="12" t="s">
        <v>85</v>
      </c>
      <c r="AW273" s="12" t="s">
        <v>37</v>
      </c>
      <c r="AX273" s="12" t="s">
        <v>83</v>
      </c>
      <c r="AY273" s="146" t="s">
        <v>131</v>
      </c>
    </row>
    <row r="274" spans="2:65" s="1" customFormat="1" ht="16.5" customHeight="1">
      <c r="B274" s="32"/>
      <c r="C274" s="127" t="s">
        <v>460</v>
      </c>
      <c r="D274" s="127" t="s">
        <v>134</v>
      </c>
      <c r="E274" s="128" t="s">
        <v>461</v>
      </c>
      <c r="F274" s="129" t="s">
        <v>462</v>
      </c>
      <c r="G274" s="130" t="s">
        <v>147</v>
      </c>
      <c r="H274" s="131">
        <v>7.2</v>
      </c>
      <c r="I274" s="132"/>
      <c r="J274" s="133">
        <f>ROUND(I274*H274,2)</f>
        <v>0</v>
      </c>
      <c r="K274" s="129" t="s">
        <v>138</v>
      </c>
      <c r="L274" s="32"/>
      <c r="M274" s="134" t="s">
        <v>21</v>
      </c>
      <c r="N274" s="135" t="s">
        <v>46</v>
      </c>
      <c r="P274" s="136">
        <f>O274*H274</f>
        <v>0</v>
      </c>
      <c r="Q274" s="136">
        <v>0</v>
      </c>
      <c r="R274" s="136">
        <f>Q274*H274</f>
        <v>0</v>
      </c>
      <c r="S274" s="136">
        <v>0</v>
      </c>
      <c r="T274" s="137">
        <f>S274*H274</f>
        <v>0</v>
      </c>
      <c r="AR274" s="138" t="s">
        <v>230</v>
      </c>
      <c r="AT274" s="138" t="s">
        <v>134</v>
      </c>
      <c r="AU274" s="138" t="s">
        <v>85</v>
      </c>
      <c r="AY274" s="17" t="s">
        <v>131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83</v>
      </c>
      <c r="BK274" s="139">
        <f>ROUND(I274*H274,2)</f>
        <v>0</v>
      </c>
      <c r="BL274" s="17" t="s">
        <v>230</v>
      </c>
      <c r="BM274" s="138" t="s">
        <v>463</v>
      </c>
    </row>
    <row r="275" spans="2:65" s="1" customFormat="1" ht="10.199999999999999">
      <c r="B275" s="32"/>
      <c r="D275" s="140" t="s">
        <v>141</v>
      </c>
      <c r="F275" s="141" t="s">
        <v>464</v>
      </c>
      <c r="I275" s="142"/>
      <c r="L275" s="32"/>
      <c r="M275" s="143"/>
      <c r="T275" s="53"/>
      <c r="AT275" s="17" t="s">
        <v>141</v>
      </c>
      <c r="AU275" s="17" t="s">
        <v>85</v>
      </c>
    </row>
    <row r="276" spans="2:65" s="12" customFormat="1" ht="10.199999999999999">
      <c r="B276" s="144"/>
      <c r="D276" s="145" t="s">
        <v>143</v>
      </c>
      <c r="E276" s="146" t="s">
        <v>21</v>
      </c>
      <c r="F276" s="147" t="s">
        <v>459</v>
      </c>
      <c r="H276" s="148">
        <v>7.2</v>
      </c>
      <c r="I276" s="149"/>
      <c r="L276" s="144"/>
      <c r="M276" s="150"/>
      <c r="T276" s="151"/>
      <c r="AT276" s="146" t="s">
        <v>143</v>
      </c>
      <c r="AU276" s="146" t="s">
        <v>85</v>
      </c>
      <c r="AV276" s="12" t="s">
        <v>85</v>
      </c>
      <c r="AW276" s="12" t="s">
        <v>37</v>
      </c>
      <c r="AX276" s="12" t="s">
        <v>83</v>
      </c>
      <c r="AY276" s="146" t="s">
        <v>131</v>
      </c>
    </row>
    <row r="277" spans="2:65" s="1" customFormat="1" ht="16.5" customHeight="1">
      <c r="B277" s="32"/>
      <c r="C277" s="127" t="s">
        <v>465</v>
      </c>
      <c r="D277" s="127" t="s">
        <v>134</v>
      </c>
      <c r="E277" s="128" t="s">
        <v>466</v>
      </c>
      <c r="F277" s="129" t="s">
        <v>467</v>
      </c>
      <c r="G277" s="130" t="s">
        <v>147</v>
      </c>
      <c r="H277" s="131">
        <v>7.2</v>
      </c>
      <c r="I277" s="132"/>
      <c r="J277" s="133">
        <f>ROUND(I277*H277,2)</f>
        <v>0</v>
      </c>
      <c r="K277" s="129" t="s">
        <v>138</v>
      </c>
      <c r="L277" s="32"/>
      <c r="M277" s="134" t="s">
        <v>21</v>
      </c>
      <c r="N277" s="135" t="s">
        <v>46</v>
      </c>
      <c r="P277" s="136">
        <f>O277*H277</f>
        <v>0</v>
      </c>
      <c r="Q277" s="136">
        <v>2.0600000000000002E-3</v>
      </c>
      <c r="R277" s="136">
        <f>Q277*H277</f>
        <v>1.4832000000000001E-2</v>
      </c>
      <c r="S277" s="136">
        <v>0</v>
      </c>
      <c r="T277" s="137">
        <f>S277*H277</f>
        <v>0</v>
      </c>
      <c r="AR277" s="138" t="s">
        <v>230</v>
      </c>
      <c r="AT277" s="138" t="s">
        <v>134</v>
      </c>
      <c r="AU277" s="138" t="s">
        <v>85</v>
      </c>
      <c r="AY277" s="17" t="s">
        <v>131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7" t="s">
        <v>83</v>
      </c>
      <c r="BK277" s="139">
        <f>ROUND(I277*H277,2)</f>
        <v>0</v>
      </c>
      <c r="BL277" s="17" t="s">
        <v>230</v>
      </c>
      <c r="BM277" s="138" t="s">
        <v>468</v>
      </c>
    </row>
    <row r="278" spans="2:65" s="1" customFormat="1" ht="10.199999999999999">
      <c r="B278" s="32"/>
      <c r="D278" s="140" t="s">
        <v>141</v>
      </c>
      <c r="F278" s="141" t="s">
        <v>469</v>
      </c>
      <c r="I278" s="142"/>
      <c r="L278" s="32"/>
      <c r="M278" s="143"/>
      <c r="T278" s="53"/>
      <c r="AT278" s="17" t="s">
        <v>141</v>
      </c>
      <c r="AU278" s="17" t="s">
        <v>85</v>
      </c>
    </row>
    <row r="279" spans="2:65" s="12" customFormat="1" ht="10.199999999999999">
      <c r="B279" s="144"/>
      <c r="D279" s="145" t="s">
        <v>143</v>
      </c>
      <c r="E279" s="146" t="s">
        <v>21</v>
      </c>
      <c r="F279" s="147" t="s">
        <v>459</v>
      </c>
      <c r="H279" s="148">
        <v>7.2</v>
      </c>
      <c r="I279" s="149"/>
      <c r="L279" s="144"/>
      <c r="M279" s="150"/>
      <c r="T279" s="151"/>
      <c r="AT279" s="146" t="s">
        <v>143</v>
      </c>
      <c r="AU279" s="146" t="s">
        <v>85</v>
      </c>
      <c r="AV279" s="12" t="s">
        <v>85</v>
      </c>
      <c r="AW279" s="12" t="s">
        <v>37</v>
      </c>
      <c r="AX279" s="12" t="s">
        <v>83</v>
      </c>
      <c r="AY279" s="146" t="s">
        <v>131</v>
      </c>
    </row>
    <row r="280" spans="2:65" s="13" customFormat="1" ht="10.199999999999999">
      <c r="B280" s="152"/>
      <c r="D280" s="145" t="s">
        <v>143</v>
      </c>
      <c r="E280" s="153" t="s">
        <v>21</v>
      </c>
      <c r="F280" s="154" t="s">
        <v>470</v>
      </c>
      <c r="H280" s="153" t="s">
        <v>21</v>
      </c>
      <c r="I280" s="155"/>
      <c r="L280" s="152"/>
      <c r="M280" s="156"/>
      <c r="T280" s="157"/>
      <c r="AT280" s="153" t="s">
        <v>143</v>
      </c>
      <c r="AU280" s="153" t="s">
        <v>85</v>
      </c>
      <c r="AV280" s="13" t="s">
        <v>83</v>
      </c>
      <c r="AW280" s="13" t="s">
        <v>37</v>
      </c>
      <c r="AX280" s="13" t="s">
        <v>75</v>
      </c>
      <c r="AY280" s="153" t="s">
        <v>131</v>
      </c>
    </row>
    <row r="281" spans="2:65" s="1" customFormat="1" ht="16.5" customHeight="1">
      <c r="B281" s="32"/>
      <c r="C281" s="127" t="s">
        <v>471</v>
      </c>
      <c r="D281" s="127" t="s">
        <v>134</v>
      </c>
      <c r="E281" s="128" t="s">
        <v>472</v>
      </c>
      <c r="F281" s="129" t="s">
        <v>473</v>
      </c>
      <c r="G281" s="130" t="s">
        <v>147</v>
      </c>
      <c r="H281" s="131">
        <v>7.2</v>
      </c>
      <c r="I281" s="132"/>
      <c r="J281" s="133">
        <f>ROUND(I281*H281,2)</f>
        <v>0</v>
      </c>
      <c r="K281" s="129" t="s">
        <v>138</v>
      </c>
      <c r="L281" s="32"/>
      <c r="M281" s="134" t="s">
        <v>21</v>
      </c>
      <c r="N281" s="135" t="s">
        <v>46</v>
      </c>
      <c r="P281" s="136">
        <f>O281*H281</f>
        <v>0</v>
      </c>
      <c r="Q281" s="136">
        <v>0</v>
      </c>
      <c r="R281" s="136">
        <f>Q281*H281</f>
        <v>0</v>
      </c>
      <c r="S281" s="136">
        <v>0</v>
      </c>
      <c r="T281" s="137">
        <f>S281*H281</f>
        <v>0</v>
      </c>
      <c r="AR281" s="138" t="s">
        <v>230</v>
      </c>
      <c r="AT281" s="138" t="s">
        <v>134</v>
      </c>
      <c r="AU281" s="138" t="s">
        <v>85</v>
      </c>
      <c r="AY281" s="17" t="s">
        <v>131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7" t="s">
        <v>83</v>
      </c>
      <c r="BK281" s="139">
        <f>ROUND(I281*H281,2)</f>
        <v>0</v>
      </c>
      <c r="BL281" s="17" t="s">
        <v>230</v>
      </c>
      <c r="BM281" s="138" t="s">
        <v>474</v>
      </c>
    </row>
    <row r="282" spans="2:65" s="1" customFormat="1" ht="10.199999999999999">
      <c r="B282" s="32"/>
      <c r="D282" s="140" t="s">
        <v>141</v>
      </c>
      <c r="F282" s="141" t="s">
        <v>475</v>
      </c>
      <c r="I282" s="142"/>
      <c r="L282" s="32"/>
      <c r="M282" s="143"/>
      <c r="T282" s="53"/>
      <c r="AT282" s="17" t="s">
        <v>141</v>
      </c>
      <c r="AU282" s="17" t="s">
        <v>85</v>
      </c>
    </row>
    <row r="283" spans="2:65" s="12" customFormat="1" ht="10.199999999999999">
      <c r="B283" s="144"/>
      <c r="D283" s="145" t="s">
        <v>143</v>
      </c>
      <c r="E283" s="146" t="s">
        <v>21</v>
      </c>
      <c r="F283" s="147" t="s">
        <v>476</v>
      </c>
      <c r="H283" s="148">
        <v>7.2</v>
      </c>
      <c r="I283" s="149"/>
      <c r="L283" s="144"/>
      <c r="M283" s="150"/>
      <c r="T283" s="151"/>
      <c r="AT283" s="146" t="s">
        <v>143</v>
      </c>
      <c r="AU283" s="146" t="s">
        <v>85</v>
      </c>
      <c r="AV283" s="12" t="s">
        <v>85</v>
      </c>
      <c r="AW283" s="12" t="s">
        <v>37</v>
      </c>
      <c r="AX283" s="12" t="s">
        <v>83</v>
      </c>
      <c r="AY283" s="146" t="s">
        <v>131</v>
      </c>
    </row>
    <row r="284" spans="2:65" s="1" customFormat="1" ht="24.15" customHeight="1">
      <c r="B284" s="32"/>
      <c r="C284" s="127" t="s">
        <v>477</v>
      </c>
      <c r="D284" s="127" t="s">
        <v>134</v>
      </c>
      <c r="E284" s="128" t="s">
        <v>478</v>
      </c>
      <c r="F284" s="129" t="s">
        <v>479</v>
      </c>
      <c r="G284" s="130" t="s">
        <v>269</v>
      </c>
      <c r="H284" s="131">
        <v>1.4999999999999999E-2</v>
      </c>
      <c r="I284" s="132"/>
      <c r="J284" s="133">
        <f>ROUND(I284*H284,2)</f>
        <v>0</v>
      </c>
      <c r="K284" s="129" t="s">
        <v>138</v>
      </c>
      <c r="L284" s="32"/>
      <c r="M284" s="134" t="s">
        <v>21</v>
      </c>
      <c r="N284" s="135" t="s">
        <v>46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230</v>
      </c>
      <c r="AT284" s="138" t="s">
        <v>134</v>
      </c>
      <c r="AU284" s="138" t="s">
        <v>85</v>
      </c>
      <c r="AY284" s="17" t="s">
        <v>131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7" t="s">
        <v>83</v>
      </c>
      <c r="BK284" s="139">
        <f>ROUND(I284*H284,2)</f>
        <v>0</v>
      </c>
      <c r="BL284" s="17" t="s">
        <v>230</v>
      </c>
      <c r="BM284" s="138" t="s">
        <v>480</v>
      </c>
    </row>
    <row r="285" spans="2:65" s="1" customFormat="1" ht="10.199999999999999">
      <c r="B285" s="32"/>
      <c r="D285" s="140" t="s">
        <v>141</v>
      </c>
      <c r="F285" s="141" t="s">
        <v>481</v>
      </c>
      <c r="I285" s="142"/>
      <c r="L285" s="32"/>
      <c r="M285" s="143"/>
      <c r="T285" s="53"/>
      <c r="AT285" s="17" t="s">
        <v>141</v>
      </c>
      <c r="AU285" s="17" t="s">
        <v>85</v>
      </c>
    </row>
    <row r="286" spans="2:65" s="11" customFormat="1" ht="22.8" customHeight="1">
      <c r="B286" s="115"/>
      <c r="D286" s="116" t="s">
        <v>74</v>
      </c>
      <c r="E286" s="125" t="s">
        <v>482</v>
      </c>
      <c r="F286" s="125" t="s">
        <v>483</v>
      </c>
      <c r="I286" s="118"/>
      <c r="J286" s="126">
        <f>BK286</f>
        <v>0</v>
      </c>
      <c r="L286" s="115"/>
      <c r="M286" s="120"/>
      <c r="P286" s="121">
        <f>SUM(P287:P289)</f>
        <v>0</v>
      </c>
      <c r="R286" s="121">
        <f>SUM(R287:R289)</f>
        <v>0.09</v>
      </c>
      <c r="T286" s="122">
        <f>SUM(T287:T289)</f>
        <v>0</v>
      </c>
      <c r="AR286" s="116" t="s">
        <v>85</v>
      </c>
      <c r="AT286" s="123" t="s">
        <v>74</v>
      </c>
      <c r="AU286" s="123" t="s">
        <v>83</v>
      </c>
      <c r="AY286" s="116" t="s">
        <v>131</v>
      </c>
      <c r="BK286" s="124">
        <f>SUM(BK287:BK289)</f>
        <v>0</v>
      </c>
    </row>
    <row r="287" spans="2:65" s="1" customFormat="1" ht="24.15" customHeight="1">
      <c r="B287" s="32"/>
      <c r="C287" s="127" t="s">
        <v>484</v>
      </c>
      <c r="D287" s="127" t="s">
        <v>134</v>
      </c>
      <c r="E287" s="128" t="s">
        <v>485</v>
      </c>
      <c r="F287" s="129" t="s">
        <v>486</v>
      </c>
      <c r="G287" s="130" t="s">
        <v>297</v>
      </c>
      <c r="H287" s="131">
        <v>1</v>
      </c>
      <c r="I287" s="132"/>
      <c r="J287" s="133">
        <f>ROUND(I287*H287,2)</f>
        <v>0</v>
      </c>
      <c r="K287" s="129" t="s">
        <v>21</v>
      </c>
      <c r="L287" s="32"/>
      <c r="M287" s="134" t="s">
        <v>21</v>
      </c>
      <c r="N287" s="135" t="s">
        <v>46</v>
      </c>
      <c r="P287" s="136">
        <f>O287*H287</f>
        <v>0</v>
      </c>
      <c r="Q287" s="136">
        <v>0.09</v>
      </c>
      <c r="R287" s="136">
        <f>Q287*H287</f>
        <v>0.09</v>
      </c>
      <c r="S287" s="136">
        <v>0</v>
      </c>
      <c r="T287" s="137">
        <f>S287*H287</f>
        <v>0</v>
      </c>
      <c r="AR287" s="138" t="s">
        <v>230</v>
      </c>
      <c r="AT287" s="138" t="s">
        <v>134</v>
      </c>
      <c r="AU287" s="138" t="s">
        <v>85</v>
      </c>
      <c r="AY287" s="17" t="s">
        <v>131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7" t="s">
        <v>83</v>
      </c>
      <c r="BK287" s="139">
        <f>ROUND(I287*H287,2)</f>
        <v>0</v>
      </c>
      <c r="BL287" s="17" t="s">
        <v>230</v>
      </c>
      <c r="BM287" s="138" t="s">
        <v>487</v>
      </c>
    </row>
    <row r="288" spans="2:65" s="1" customFormat="1" ht="24.15" customHeight="1">
      <c r="B288" s="32"/>
      <c r="C288" s="127" t="s">
        <v>488</v>
      </c>
      <c r="D288" s="127" t="s">
        <v>134</v>
      </c>
      <c r="E288" s="128" t="s">
        <v>489</v>
      </c>
      <c r="F288" s="129" t="s">
        <v>490</v>
      </c>
      <c r="G288" s="130" t="s">
        <v>269</v>
      </c>
      <c r="H288" s="131">
        <v>0.09</v>
      </c>
      <c r="I288" s="132"/>
      <c r="J288" s="133">
        <f>ROUND(I288*H288,2)</f>
        <v>0</v>
      </c>
      <c r="K288" s="129" t="s">
        <v>138</v>
      </c>
      <c r="L288" s="32"/>
      <c r="M288" s="134" t="s">
        <v>21</v>
      </c>
      <c r="N288" s="135" t="s">
        <v>46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230</v>
      </c>
      <c r="AT288" s="138" t="s">
        <v>134</v>
      </c>
      <c r="AU288" s="138" t="s">
        <v>85</v>
      </c>
      <c r="AY288" s="17" t="s">
        <v>131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7" t="s">
        <v>83</v>
      </c>
      <c r="BK288" s="139">
        <f>ROUND(I288*H288,2)</f>
        <v>0</v>
      </c>
      <c r="BL288" s="17" t="s">
        <v>230</v>
      </c>
      <c r="BM288" s="138" t="s">
        <v>491</v>
      </c>
    </row>
    <row r="289" spans="2:65" s="1" customFormat="1" ht="10.199999999999999">
      <c r="B289" s="32"/>
      <c r="D289" s="140" t="s">
        <v>141</v>
      </c>
      <c r="F289" s="141" t="s">
        <v>492</v>
      </c>
      <c r="I289" s="142"/>
      <c r="L289" s="32"/>
      <c r="M289" s="143"/>
      <c r="T289" s="53"/>
      <c r="AT289" s="17" t="s">
        <v>141</v>
      </c>
      <c r="AU289" s="17" t="s">
        <v>85</v>
      </c>
    </row>
    <row r="290" spans="2:65" s="11" customFormat="1" ht="22.8" customHeight="1">
      <c r="B290" s="115"/>
      <c r="D290" s="116" t="s">
        <v>74</v>
      </c>
      <c r="E290" s="125" t="s">
        <v>493</v>
      </c>
      <c r="F290" s="125" t="s">
        <v>494</v>
      </c>
      <c r="I290" s="118"/>
      <c r="J290" s="126">
        <f>BK290</f>
        <v>0</v>
      </c>
      <c r="L290" s="115"/>
      <c r="M290" s="120"/>
      <c r="P290" s="121">
        <f>SUM(P291:P296)</f>
        <v>0</v>
      </c>
      <c r="R290" s="121">
        <f>SUM(R291:R296)</f>
        <v>2E-3</v>
      </c>
      <c r="T290" s="122">
        <f>SUM(T291:T296)</f>
        <v>2.9999999999999997E-4</v>
      </c>
      <c r="AR290" s="116" t="s">
        <v>85</v>
      </c>
      <c r="AT290" s="123" t="s">
        <v>74</v>
      </c>
      <c r="AU290" s="123" t="s">
        <v>83</v>
      </c>
      <c r="AY290" s="116" t="s">
        <v>131</v>
      </c>
      <c r="BK290" s="124">
        <f>SUM(BK291:BK296)</f>
        <v>0</v>
      </c>
    </row>
    <row r="291" spans="2:65" s="1" customFormat="1" ht="16.5" customHeight="1">
      <c r="B291" s="32"/>
      <c r="C291" s="127" t="s">
        <v>495</v>
      </c>
      <c r="D291" s="127" t="s">
        <v>134</v>
      </c>
      <c r="E291" s="128" t="s">
        <v>496</v>
      </c>
      <c r="F291" s="129" t="s">
        <v>497</v>
      </c>
      <c r="G291" s="130" t="s">
        <v>297</v>
      </c>
      <c r="H291" s="131">
        <v>1</v>
      </c>
      <c r="I291" s="132"/>
      <c r="J291" s="133">
        <f>ROUND(I291*H291,2)</f>
        <v>0</v>
      </c>
      <c r="K291" s="129" t="s">
        <v>21</v>
      </c>
      <c r="L291" s="32"/>
      <c r="M291" s="134" t="s">
        <v>21</v>
      </c>
      <c r="N291" s="135" t="s">
        <v>46</v>
      </c>
      <c r="P291" s="136">
        <f>O291*H291</f>
        <v>0</v>
      </c>
      <c r="Q291" s="136">
        <v>2E-3</v>
      </c>
      <c r="R291" s="136">
        <f>Q291*H291</f>
        <v>2E-3</v>
      </c>
      <c r="S291" s="136">
        <v>0</v>
      </c>
      <c r="T291" s="137">
        <f>S291*H291</f>
        <v>0</v>
      </c>
      <c r="AR291" s="138" t="s">
        <v>230</v>
      </c>
      <c r="AT291" s="138" t="s">
        <v>134</v>
      </c>
      <c r="AU291" s="138" t="s">
        <v>85</v>
      </c>
      <c r="AY291" s="17" t="s">
        <v>131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7" t="s">
        <v>83</v>
      </c>
      <c r="BK291" s="139">
        <f>ROUND(I291*H291,2)</f>
        <v>0</v>
      </c>
      <c r="BL291" s="17" t="s">
        <v>230</v>
      </c>
      <c r="BM291" s="138" t="s">
        <v>498</v>
      </c>
    </row>
    <row r="292" spans="2:65" s="12" customFormat="1" ht="10.199999999999999">
      <c r="B292" s="144"/>
      <c r="D292" s="145" t="s">
        <v>143</v>
      </c>
      <c r="E292" s="146" t="s">
        <v>21</v>
      </c>
      <c r="F292" s="147" t="s">
        <v>349</v>
      </c>
      <c r="H292" s="148">
        <v>1</v>
      </c>
      <c r="I292" s="149"/>
      <c r="L292" s="144"/>
      <c r="M292" s="150"/>
      <c r="T292" s="151"/>
      <c r="AT292" s="146" t="s">
        <v>143</v>
      </c>
      <c r="AU292" s="146" t="s">
        <v>85</v>
      </c>
      <c r="AV292" s="12" t="s">
        <v>85</v>
      </c>
      <c r="AW292" s="12" t="s">
        <v>37</v>
      </c>
      <c r="AX292" s="12" t="s">
        <v>83</v>
      </c>
      <c r="AY292" s="146" t="s">
        <v>131</v>
      </c>
    </row>
    <row r="293" spans="2:65" s="1" customFormat="1" ht="16.5" customHeight="1">
      <c r="B293" s="32"/>
      <c r="C293" s="127" t="s">
        <v>499</v>
      </c>
      <c r="D293" s="127" t="s">
        <v>134</v>
      </c>
      <c r="E293" s="128" t="s">
        <v>500</v>
      </c>
      <c r="F293" s="129" t="s">
        <v>501</v>
      </c>
      <c r="G293" s="130" t="s">
        <v>297</v>
      </c>
      <c r="H293" s="131">
        <v>1</v>
      </c>
      <c r="I293" s="132"/>
      <c r="J293" s="133">
        <f>ROUND(I293*H293,2)</f>
        <v>0</v>
      </c>
      <c r="K293" s="129" t="s">
        <v>21</v>
      </c>
      <c r="L293" s="32"/>
      <c r="M293" s="134" t="s">
        <v>21</v>
      </c>
      <c r="N293" s="135" t="s">
        <v>46</v>
      </c>
      <c r="P293" s="136">
        <f>O293*H293</f>
        <v>0</v>
      </c>
      <c r="Q293" s="136">
        <v>0</v>
      </c>
      <c r="R293" s="136">
        <f>Q293*H293</f>
        <v>0</v>
      </c>
      <c r="S293" s="136">
        <v>2.9999999999999997E-4</v>
      </c>
      <c r="T293" s="137">
        <f>S293*H293</f>
        <v>2.9999999999999997E-4</v>
      </c>
      <c r="AR293" s="138" t="s">
        <v>230</v>
      </c>
      <c r="AT293" s="138" t="s">
        <v>134</v>
      </c>
      <c r="AU293" s="138" t="s">
        <v>85</v>
      </c>
      <c r="AY293" s="17" t="s">
        <v>131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7" t="s">
        <v>83</v>
      </c>
      <c r="BK293" s="139">
        <f>ROUND(I293*H293,2)</f>
        <v>0</v>
      </c>
      <c r="BL293" s="17" t="s">
        <v>230</v>
      </c>
      <c r="BM293" s="138" t="s">
        <v>502</v>
      </c>
    </row>
    <row r="294" spans="2:65" s="12" customFormat="1" ht="10.199999999999999">
      <c r="B294" s="144"/>
      <c r="D294" s="145" t="s">
        <v>143</v>
      </c>
      <c r="E294" s="146" t="s">
        <v>21</v>
      </c>
      <c r="F294" s="147" t="s">
        <v>242</v>
      </c>
      <c r="H294" s="148">
        <v>1</v>
      </c>
      <c r="I294" s="149"/>
      <c r="L294" s="144"/>
      <c r="M294" s="150"/>
      <c r="T294" s="151"/>
      <c r="AT294" s="146" t="s">
        <v>143</v>
      </c>
      <c r="AU294" s="146" t="s">
        <v>85</v>
      </c>
      <c r="AV294" s="12" t="s">
        <v>85</v>
      </c>
      <c r="AW294" s="12" t="s">
        <v>37</v>
      </c>
      <c r="AX294" s="12" t="s">
        <v>83</v>
      </c>
      <c r="AY294" s="146" t="s">
        <v>131</v>
      </c>
    </row>
    <row r="295" spans="2:65" s="1" customFormat="1" ht="24.15" customHeight="1">
      <c r="B295" s="32"/>
      <c r="C295" s="127" t="s">
        <v>503</v>
      </c>
      <c r="D295" s="127" t="s">
        <v>134</v>
      </c>
      <c r="E295" s="128" t="s">
        <v>504</v>
      </c>
      <c r="F295" s="129" t="s">
        <v>505</v>
      </c>
      <c r="G295" s="130" t="s">
        <v>269</v>
      </c>
      <c r="H295" s="131">
        <v>2E-3</v>
      </c>
      <c r="I295" s="132"/>
      <c r="J295" s="133">
        <f>ROUND(I295*H295,2)</f>
        <v>0</v>
      </c>
      <c r="K295" s="129" t="s">
        <v>138</v>
      </c>
      <c r="L295" s="32"/>
      <c r="M295" s="134" t="s">
        <v>21</v>
      </c>
      <c r="N295" s="135" t="s">
        <v>46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230</v>
      </c>
      <c r="AT295" s="138" t="s">
        <v>134</v>
      </c>
      <c r="AU295" s="138" t="s">
        <v>85</v>
      </c>
      <c r="AY295" s="17" t="s">
        <v>131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83</v>
      </c>
      <c r="BK295" s="139">
        <f>ROUND(I295*H295,2)</f>
        <v>0</v>
      </c>
      <c r="BL295" s="17" t="s">
        <v>230</v>
      </c>
      <c r="BM295" s="138" t="s">
        <v>506</v>
      </c>
    </row>
    <row r="296" spans="2:65" s="1" customFormat="1" ht="10.199999999999999">
      <c r="B296" s="32"/>
      <c r="D296" s="140" t="s">
        <v>141</v>
      </c>
      <c r="F296" s="141" t="s">
        <v>507</v>
      </c>
      <c r="I296" s="142"/>
      <c r="L296" s="32"/>
      <c r="M296" s="143"/>
      <c r="T296" s="53"/>
      <c r="AT296" s="17" t="s">
        <v>141</v>
      </c>
      <c r="AU296" s="17" t="s">
        <v>85</v>
      </c>
    </row>
    <row r="297" spans="2:65" s="11" customFormat="1" ht="22.8" customHeight="1">
      <c r="B297" s="115"/>
      <c r="D297" s="116" t="s">
        <v>74</v>
      </c>
      <c r="E297" s="125" t="s">
        <v>508</v>
      </c>
      <c r="F297" s="125" t="s">
        <v>509</v>
      </c>
      <c r="I297" s="118"/>
      <c r="J297" s="126">
        <f>BK297</f>
        <v>0</v>
      </c>
      <c r="L297" s="115"/>
      <c r="M297" s="120"/>
      <c r="P297" s="121">
        <f>SUM(P298:P311)</f>
        <v>0</v>
      </c>
      <c r="R297" s="121">
        <f>SUM(R298:R311)</f>
        <v>0.55210499999999996</v>
      </c>
      <c r="T297" s="122">
        <f>SUM(T298:T311)</f>
        <v>0</v>
      </c>
      <c r="AR297" s="116" t="s">
        <v>85</v>
      </c>
      <c r="AT297" s="123" t="s">
        <v>74</v>
      </c>
      <c r="AU297" s="123" t="s">
        <v>83</v>
      </c>
      <c r="AY297" s="116" t="s">
        <v>131</v>
      </c>
      <c r="BK297" s="124">
        <f>SUM(BK298:BK311)</f>
        <v>0</v>
      </c>
    </row>
    <row r="298" spans="2:65" s="1" customFormat="1" ht="24.15" customHeight="1">
      <c r="B298" s="32"/>
      <c r="C298" s="127" t="s">
        <v>510</v>
      </c>
      <c r="D298" s="127" t="s">
        <v>134</v>
      </c>
      <c r="E298" s="128" t="s">
        <v>511</v>
      </c>
      <c r="F298" s="129" t="s">
        <v>512</v>
      </c>
      <c r="G298" s="130" t="s">
        <v>196</v>
      </c>
      <c r="H298" s="131">
        <v>4.7</v>
      </c>
      <c r="I298" s="132"/>
      <c r="J298" s="133">
        <f>ROUND(I298*H298,2)</f>
        <v>0</v>
      </c>
      <c r="K298" s="129" t="s">
        <v>138</v>
      </c>
      <c r="L298" s="32"/>
      <c r="M298" s="134" t="s">
        <v>21</v>
      </c>
      <c r="N298" s="135" t="s">
        <v>46</v>
      </c>
      <c r="P298" s="136">
        <f>O298*H298</f>
        <v>0</v>
      </c>
      <c r="Q298" s="136">
        <v>1.0449999999999999E-2</v>
      </c>
      <c r="R298" s="136">
        <f>Q298*H298</f>
        <v>4.9114999999999999E-2</v>
      </c>
      <c r="S298" s="136">
        <v>0</v>
      </c>
      <c r="T298" s="137">
        <f>S298*H298</f>
        <v>0</v>
      </c>
      <c r="AR298" s="138" t="s">
        <v>230</v>
      </c>
      <c r="AT298" s="138" t="s">
        <v>134</v>
      </c>
      <c r="AU298" s="138" t="s">
        <v>85</v>
      </c>
      <c r="AY298" s="17" t="s">
        <v>131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83</v>
      </c>
      <c r="BK298" s="139">
        <f>ROUND(I298*H298,2)</f>
        <v>0</v>
      </c>
      <c r="BL298" s="17" t="s">
        <v>230</v>
      </c>
      <c r="BM298" s="138" t="s">
        <v>513</v>
      </c>
    </row>
    <row r="299" spans="2:65" s="1" customFormat="1" ht="10.199999999999999">
      <c r="B299" s="32"/>
      <c r="D299" s="140" t="s">
        <v>141</v>
      </c>
      <c r="F299" s="141" t="s">
        <v>514</v>
      </c>
      <c r="I299" s="142"/>
      <c r="L299" s="32"/>
      <c r="M299" s="143"/>
      <c r="T299" s="53"/>
      <c r="AT299" s="17" t="s">
        <v>141</v>
      </c>
      <c r="AU299" s="17" t="s">
        <v>85</v>
      </c>
    </row>
    <row r="300" spans="2:65" s="12" customFormat="1" ht="10.199999999999999">
      <c r="B300" s="144"/>
      <c r="D300" s="145" t="s">
        <v>143</v>
      </c>
      <c r="E300" s="146" t="s">
        <v>21</v>
      </c>
      <c r="F300" s="147" t="s">
        <v>515</v>
      </c>
      <c r="H300" s="148">
        <v>4.7</v>
      </c>
      <c r="I300" s="149"/>
      <c r="L300" s="144"/>
      <c r="M300" s="150"/>
      <c r="T300" s="151"/>
      <c r="AT300" s="146" t="s">
        <v>143</v>
      </c>
      <c r="AU300" s="146" t="s">
        <v>85</v>
      </c>
      <c r="AV300" s="12" t="s">
        <v>85</v>
      </c>
      <c r="AW300" s="12" t="s">
        <v>37</v>
      </c>
      <c r="AX300" s="12" t="s">
        <v>83</v>
      </c>
      <c r="AY300" s="146" t="s">
        <v>131</v>
      </c>
    </row>
    <row r="301" spans="2:65" s="1" customFormat="1" ht="24.15" customHeight="1">
      <c r="B301" s="32"/>
      <c r="C301" s="127" t="s">
        <v>516</v>
      </c>
      <c r="D301" s="127" t="s">
        <v>134</v>
      </c>
      <c r="E301" s="128" t="s">
        <v>517</v>
      </c>
      <c r="F301" s="129" t="s">
        <v>518</v>
      </c>
      <c r="G301" s="130" t="s">
        <v>147</v>
      </c>
      <c r="H301" s="131">
        <v>16</v>
      </c>
      <c r="I301" s="132"/>
      <c r="J301" s="133">
        <f>ROUND(I301*H301,2)</f>
        <v>0</v>
      </c>
      <c r="K301" s="129" t="s">
        <v>138</v>
      </c>
      <c r="L301" s="32"/>
      <c r="M301" s="134" t="s">
        <v>21</v>
      </c>
      <c r="N301" s="135" t="s">
        <v>46</v>
      </c>
      <c r="P301" s="136">
        <f>O301*H301</f>
        <v>0</v>
      </c>
      <c r="Q301" s="136">
        <v>2.691E-2</v>
      </c>
      <c r="R301" s="136">
        <f>Q301*H301</f>
        <v>0.43056</v>
      </c>
      <c r="S301" s="136">
        <v>0</v>
      </c>
      <c r="T301" s="137">
        <f>S301*H301</f>
        <v>0</v>
      </c>
      <c r="AR301" s="138" t="s">
        <v>230</v>
      </c>
      <c r="AT301" s="138" t="s">
        <v>134</v>
      </c>
      <c r="AU301" s="138" t="s">
        <v>85</v>
      </c>
      <c r="AY301" s="17" t="s">
        <v>131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7" t="s">
        <v>83</v>
      </c>
      <c r="BK301" s="139">
        <f>ROUND(I301*H301,2)</f>
        <v>0</v>
      </c>
      <c r="BL301" s="17" t="s">
        <v>230</v>
      </c>
      <c r="BM301" s="138" t="s">
        <v>519</v>
      </c>
    </row>
    <row r="302" spans="2:65" s="1" customFormat="1" ht="10.199999999999999">
      <c r="B302" s="32"/>
      <c r="D302" s="140" t="s">
        <v>141</v>
      </c>
      <c r="F302" s="141" t="s">
        <v>520</v>
      </c>
      <c r="I302" s="142"/>
      <c r="L302" s="32"/>
      <c r="M302" s="143"/>
      <c r="T302" s="53"/>
      <c r="AT302" s="17" t="s">
        <v>141</v>
      </c>
      <c r="AU302" s="17" t="s">
        <v>85</v>
      </c>
    </row>
    <row r="303" spans="2:65" s="12" customFormat="1" ht="10.199999999999999">
      <c r="B303" s="144"/>
      <c r="D303" s="145" t="s">
        <v>143</v>
      </c>
      <c r="E303" s="146" t="s">
        <v>21</v>
      </c>
      <c r="F303" s="147" t="s">
        <v>521</v>
      </c>
      <c r="H303" s="148">
        <v>16</v>
      </c>
      <c r="I303" s="149"/>
      <c r="L303" s="144"/>
      <c r="M303" s="150"/>
      <c r="T303" s="151"/>
      <c r="AT303" s="146" t="s">
        <v>143</v>
      </c>
      <c r="AU303" s="146" t="s">
        <v>85</v>
      </c>
      <c r="AV303" s="12" t="s">
        <v>85</v>
      </c>
      <c r="AW303" s="12" t="s">
        <v>37</v>
      </c>
      <c r="AX303" s="12" t="s">
        <v>83</v>
      </c>
      <c r="AY303" s="146" t="s">
        <v>131</v>
      </c>
    </row>
    <row r="304" spans="2:65" s="1" customFormat="1" ht="24.15" customHeight="1">
      <c r="B304" s="32"/>
      <c r="C304" s="127" t="s">
        <v>522</v>
      </c>
      <c r="D304" s="127" t="s">
        <v>134</v>
      </c>
      <c r="E304" s="128" t="s">
        <v>523</v>
      </c>
      <c r="F304" s="129" t="s">
        <v>524</v>
      </c>
      <c r="G304" s="130" t="s">
        <v>183</v>
      </c>
      <c r="H304" s="131">
        <v>1</v>
      </c>
      <c r="I304" s="132"/>
      <c r="J304" s="133">
        <f>ROUND(I304*H304,2)</f>
        <v>0</v>
      </c>
      <c r="K304" s="129" t="s">
        <v>138</v>
      </c>
      <c r="L304" s="32"/>
      <c r="M304" s="134" t="s">
        <v>21</v>
      </c>
      <c r="N304" s="135" t="s">
        <v>46</v>
      </c>
      <c r="P304" s="136">
        <f>O304*H304</f>
        <v>0</v>
      </c>
      <c r="Q304" s="136">
        <v>3.0000000000000001E-5</v>
      </c>
      <c r="R304" s="136">
        <f>Q304*H304</f>
        <v>3.0000000000000001E-5</v>
      </c>
      <c r="S304" s="136">
        <v>0</v>
      </c>
      <c r="T304" s="137">
        <f>S304*H304</f>
        <v>0</v>
      </c>
      <c r="AR304" s="138" t="s">
        <v>230</v>
      </c>
      <c r="AT304" s="138" t="s">
        <v>134</v>
      </c>
      <c r="AU304" s="138" t="s">
        <v>85</v>
      </c>
      <c r="AY304" s="17" t="s">
        <v>131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83</v>
      </c>
      <c r="BK304" s="139">
        <f>ROUND(I304*H304,2)</f>
        <v>0</v>
      </c>
      <c r="BL304" s="17" t="s">
        <v>230</v>
      </c>
      <c r="BM304" s="138" t="s">
        <v>525</v>
      </c>
    </row>
    <row r="305" spans="2:65" s="1" customFormat="1" ht="10.199999999999999">
      <c r="B305" s="32"/>
      <c r="D305" s="140" t="s">
        <v>141</v>
      </c>
      <c r="F305" s="141" t="s">
        <v>526</v>
      </c>
      <c r="I305" s="142"/>
      <c r="L305" s="32"/>
      <c r="M305" s="143"/>
      <c r="T305" s="53"/>
      <c r="AT305" s="17" t="s">
        <v>141</v>
      </c>
      <c r="AU305" s="17" t="s">
        <v>85</v>
      </c>
    </row>
    <row r="306" spans="2:65" s="12" customFormat="1" ht="10.199999999999999">
      <c r="B306" s="144"/>
      <c r="D306" s="145" t="s">
        <v>143</v>
      </c>
      <c r="E306" s="146" t="s">
        <v>21</v>
      </c>
      <c r="F306" s="147" t="s">
        <v>211</v>
      </c>
      <c r="H306" s="148">
        <v>1</v>
      </c>
      <c r="I306" s="149"/>
      <c r="L306" s="144"/>
      <c r="M306" s="150"/>
      <c r="T306" s="151"/>
      <c r="AT306" s="146" t="s">
        <v>143</v>
      </c>
      <c r="AU306" s="146" t="s">
        <v>85</v>
      </c>
      <c r="AV306" s="12" t="s">
        <v>85</v>
      </c>
      <c r="AW306" s="12" t="s">
        <v>37</v>
      </c>
      <c r="AX306" s="12" t="s">
        <v>83</v>
      </c>
      <c r="AY306" s="146" t="s">
        <v>131</v>
      </c>
    </row>
    <row r="307" spans="2:65" s="1" customFormat="1" ht="16.5" customHeight="1">
      <c r="B307" s="32"/>
      <c r="C307" s="158" t="s">
        <v>527</v>
      </c>
      <c r="D307" s="158" t="s">
        <v>213</v>
      </c>
      <c r="E307" s="159" t="s">
        <v>528</v>
      </c>
      <c r="F307" s="160" t="s">
        <v>529</v>
      </c>
      <c r="G307" s="161" t="s">
        <v>183</v>
      </c>
      <c r="H307" s="162">
        <v>1</v>
      </c>
      <c r="I307" s="163"/>
      <c r="J307" s="164">
        <f>ROUND(I307*H307,2)</f>
        <v>0</v>
      </c>
      <c r="K307" s="160" t="s">
        <v>138</v>
      </c>
      <c r="L307" s="165"/>
      <c r="M307" s="166" t="s">
        <v>21</v>
      </c>
      <c r="N307" s="167" t="s">
        <v>46</v>
      </c>
      <c r="P307" s="136">
        <f>O307*H307</f>
        <v>0</v>
      </c>
      <c r="Q307" s="136">
        <v>1.4E-3</v>
      </c>
      <c r="R307" s="136">
        <f>Q307*H307</f>
        <v>1.4E-3</v>
      </c>
      <c r="S307" s="136">
        <v>0</v>
      </c>
      <c r="T307" s="137">
        <f>S307*H307</f>
        <v>0</v>
      </c>
      <c r="AR307" s="138" t="s">
        <v>327</v>
      </c>
      <c r="AT307" s="138" t="s">
        <v>213</v>
      </c>
      <c r="AU307" s="138" t="s">
        <v>85</v>
      </c>
      <c r="AY307" s="17" t="s">
        <v>131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7" t="s">
        <v>83</v>
      </c>
      <c r="BK307" s="139">
        <f>ROUND(I307*H307,2)</f>
        <v>0</v>
      </c>
      <c r="BL307" s="17" t="s">
        <v>230</v>
      </c>
      <c r="BM307" s="138" t="s">
        <v>530</v>
      </c>
    </row>
    <row r="308" spans="2:65" s="1" customFormat="1" ht="44.25" customHeight="1">
      <c r="B308" s="32"/>
      <c r="C308" s="127" t="s">
        <v>531</v>
      </c>
      <c r="D308" s="127" t="s">
        <v>134</v>
      </c>
      <c r="E308" s="128" t="s">
        <v>532</v>
      </c>
      <c r="F308" s="129" t="s">
        <v>533</v>
      </c>
      <c r="G308" s="130" t="s">
        <v>147</v>
      </c>
      <c r="H308" s="131">
        <v>1</v>
      </c>
      <c r="I308" s="132"/>
      <c r="J308" s="133">
        <f>ROUND(I308*H308,2)</f>
        <v>0</v>
      </c>
      <c r="K308" s="129" t="s">
        <v>21</v>
      </c>
      <c r="L308" s="32"/>
      <c r="M308" s="134" t="s">
        <v>21</v>
      </c>
      <c r="N308" s="135" t="s">
        <v>46</v>
      </c>
      <c r="P308" s="136">
        <f>O308*H308</f>
        <v>0</v>
      </c>
      <c r="Q308" s="136">
        <v>7.0999999999999994E-2</v>
      </c>
      <c r="R308" s="136">
        <f>Q308*H308</f>
        <v>7.0999999999999994E-2</v>
      </c>
      <c r="S308" s="136">
        <v>0</v>
      </c>
      <c r="T308" s="137">
        <f>S308*H308</f>
        <v>0</v>
      </c>
      <c r="AR308" s="138" t="s">
        <v>230</v>
      </c>
      <c r="AT308" s="138" t="s">
        <v>134</v>
      </c>
      <c r="AU308" s="138" t="s">
        <v>85</v>
      </c>
      <c r="AY308" s="17" t="s">
        <v>131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83</v>
      </c>
      <c r="BK308" s="139">
        <f>ROUND(I308*H308,2)</f>
        <v>0</v>
      </c>
      <c r="BL308" s="17" t="s">
        <v>230</v>
      </c>
      <c r="BM308" s="138" t="s">
        <v>534</v>
      </c>
    </row>
    <row r="309" spans="2:65" s="12" customFormat="1" ht="10.199999999999999">
      <c r="B309" s="144"/>
      <c r="D309" s="145" t="s">
        <v>143</v>
      </c>
      <c r="E309" s="146" t="s">
        <v>21</v>
      </c>
      <c r="F309" s="147" t="s">
        <v>211</v>
      </c>
      <c r="H309" s="148">
        <v>1</v>
      </c>
      <c r="I309" s="149"/>
      <c r="L309" s="144"/>
      <c r="M309" s="150"/>
      <c r="T309" s="151"/>
      <c r="AT309" s="146" t="s">
        <v>143</v>
      </c>
      <c r="AU309" s="146" t="s">
        <v>85</v>
      </c>
      <c r="AV309" s="12" t="s">
        <v>85</v>
      </c>
      <c r="AW309" s="12" t="s">
        <v>37</v>
      </c>
      <c r="AX309" s="12" t="s">
        <v>83</v>
      </c>
      <c r="AY309" s="146" t="s">
        <v>131</v>
      </c>
    </row>
    <row r="310" spans="2:65" s="1" customFormat="1" ht="33" customHeight="1">
      <c r="B310" s="32"/>
      <c r="C310" s="127" t="s">
        <v>535</v>
      </c>
      <c r="D310" s="127" t="s">
        <v>134</v>
      </c>
      <c r="E310" s="128" t="s">
        <v>536</v>
      </c>
      <c r="F310" s="129" t="s">
        <v>537</v>
      </c>
      <c r="G310" s="130" t="s">
        <v>269</v>
      </c>
      <c r="H310" s="131">
        <v>0.55200000000000005</v>
      </c>
      <c r="I310" s="132"/>
      <c r="J310" s="133">
        <f>ROUND(I310*H310,2)</f>
        <v>0</v>
      </c>
      <c r="K310" s="129" t="s">
        <v>138</v>
      </c>
      <c r="L310" s="32"/>
      <c r="M310" s="134" t="s">
        <v>21</v>
      </c>
      <c r="N310" s="135" t="s">
        <v>46</v>
      </c>
      <c r="P310" s="136">
        <f>O310*H310</f>
        <v>0</v>
      </c>
      <c r="Q310" s="136">
        <v>0</v>
      </c>
      <c r="R310" s="136">
        <f>Q310*H310</f>
        <v>0</v>
      </c>
      <c r="S310" s="136">
        <v>0</v>
      </c>
      <c r="T310" s="137">
        <f>S310*H310</f>
        <v>0</v>
      </c>
      <c r="AR310" s="138" t="s">
        <v>230</v>
      </c>
      <c r="AT310" s="138" t="s">
        <v>134</v>
      </c>
      <c r="AU310" s="138" t="s">
        <v>85</v>
      </c>
      <c r="AY310" s="17" t="s">
        <v>131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83</v>
      </c>
      <c r="BK310" s="139">
        <f>ROUND(I310*H310,2)</f>
        <v>0</v>
      </c>
      <c r="BL310" s="17" t="s">
        <v>230</v>
      </c>
      <c r="BM310" s="138" t="s">
        <v>538</v>
      </c>
    </row>
    <row r="311" spans="2:65" s="1" customFormat="1" ht="10.199999999999999">
      <c r="B311" s="32"/>
      <c r="D311" s="140" t="s">
        <v>141</v>
      </c>
      <c r="F311" s="141" t="s">
        <v>539</v>
      </c>
      <c r="I311" s="142"/>
      <c r="L311" s="32"/>
      <c r="M311" s="143"/>
      <c r="T311" s="53"/>
      <c r="AT311" s="17" t="s">
        <v>141</v>
      </c>
      <c r="AU311" s="17" t="s">
        <v>85</v>
      </c>
    </row>
    <row r="312" spans="2:65" s="11" customFormat="1" ht="22.8" customHeight="1">
      <c r="B312" s="115"/>
      <c r="D312" s="116" t="s">
        <v>74</v>
      </c>
      <c r="E312" s="125" t="s">
        <v>540</v>
      </c>
      <c r="F312" s="125" t="s">
        <v>541</v>
      </c>
      <c r="I312" s="118"/>
      <c r="J312" s="126">
        <f>BK312</f>
        <v>0</v>
      </c>
      <c r="L312" s="115"/>
      <c r="M312" s="120"/>
      <c r="P312" s="121">
        <f>SUM(P313:P329)</f>
        <v>0</v>
      </c>
      <c r="R312" s="121">
        <f>SUM(R313:R329)</f>
        <v>0.19</v>
      </c>
      <c r="T312" s="122">
        <f>SUM(T313:T329)</f>
        <v>4.8000000000000001E-2</v>
      </c>
      <c r="AR312" s="116" t="s">
        <v>85</v>
      </c>
      <c r="AT312" s="123" t="s">
        <v>74</v>
      </c>
      <c r="AU312" s="123" t="s">
        <v>83</v>
      </c>
      <c r="AY312" s="116" t="s">
        <v>131</v>
      </c>
      <c r="BK312" s="124">
        <f>SUM(BK313:BK329)</f>
        <v>0</v>
      </c>
    </row>
    <row r="313" spans="2:65" s="1" customFormat="1" ht="24.15" customHeight="1">
      <c r="B313" s="32"/>
      <c r="C313" s="127" t="s">
        <v>542</v>
      </c>
      <c r="D313" s="127" t="s">
        <v>134</v>
      </c>
      <c r="E313" s="128" t="s">
        <v>543</v>
      </c>
      <c r="F313" s="129" t="s">
        <v>544</v>
      </c>
      <c r="G313" s="130" t="s">
        <v>183</v>
      </c>
      <c r="H313" s="131">
        <v>1</v>
      </c>
      <c r="I313" s="132"/>
      <c r="J313" s="133">
        <f>ROUND(I313*H313,2)</f>
        <v>0</v>
      </c>
      <c r="K313" s="129" t="s">
        <v>138</v>
      </c>
      <c r="L313" s="32"/>
      <c r="M313" s="134" t="s">
        <v>21</v>
      </c>
      <c r="N313" s="135" t="s">
        <v>46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230</v>
      </c>
      <c r="AT313" s="138" t="s">
        <v>134</v>
      </c>
      <c r="AU313" s="138" t="s">
        <v>85</v>
      </c>
      <c r="AY313" s="17" t="s">
        <v>131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83</v>
      </c>
      <c r="BK313" s="139">
        <f>ROUND(I313*H313,2)</f>
        <v>0</v>
      </c>
      <c r="BL313" s="17" t="s">
        <v>230</v>
      </c>
      <c r="BM313" s="138" t="s">
        <v>545</v>
      </c>
    </row>
    <row r="314" spans="2:65" s="1" customFormat="1" ht="10.199999999999999">
      <c r="B314" s="32"/>
      <c r="D314" s="140" t="s">
        <v>141</v>
      </c>
      <c r="F314" s="141" t="s">
        <v>546</v>
      </c>
      <c r="I314" s="142"/>
      <c r="L314" s="32"/>
      <c r="M314" s="143"/>
      <c r="T314" s="53"/>
      <c r="AT314" s="17" t="s">
        <v>141</v>
      </c>
      <c r="AU314" s="17" t="s">
        <v>85</v>
      </c>
    </row>
    <row r="315" spans="2:65" s="12" customFormat="1" ht="10.199999999999999">
      <c r="B315" s="144"/>
      <c r="D315" s="145" t="s">
        <v>143</v>
      </c>
      <c r="E315" s="146" t="s">
        <v>21</v>
      </c>
      <c r="F315" s="147" t="s">
        <v>211</v>
      </c>
      <c r="H315" s="148">
        <v>1</v>
      </c>
      <c r="I315" s="149"/>
      <c r="L315" s="144"/>
      <c r="M315" s="150"/>
      <c r="T315" s="151"/>
      <c r="AT315" s="146" t="s">
        <v>143</v>
      </c>
      <c r="AU315" s="146" t="s">
        <v>85</v>
      </c>
      <c r="AV315" s="12" t="s">
        <v>85</v>
      </c>
      <c r="AW315" s="12" t="s">
        <v>37</v>
      </c>
      <c r="AX315" s="12" t="s">
        <v>83</v>
      </c>
      <c r="AY315" s="146" t="s">
        <v>131</v>
      </c>
    </row>
    <row r="316" spans="2:65" s="1" customFormat="1" ht="24.15" customHeight="1">
      <c r="B316" s="32"/>
      <c r="C316" s="158" t="s">
        <v>547</v>
      </c>
      <c r="D316" s="158" t="s">
        <v>213</v>
      </c>
      <c r="E316" s="159" t="s">
        <v>548</v>
      </c>
      <c r="F316" s="160" t="s">
        <v>549</v>
      </c>
      <c r="G316" s="161" t="s">
        <v>183</v>
      </c>
      <c r="H316" s="162">
        <v>1</v>
      </c>
      <c r="I316" s="163"/>
      <c r="J316" s="164">
        <f>ROUND(I316*H316,2)</f>
        <v>0</v>
      </c>
      <c r="K316" s="160" t="s">
        <v>21</v>
      </c>
      <c r="L316" s="165"/>
      <c r="M316" s="166" t="s">
        <v>21</v>
      </c>
      <c r="N316" s="167" t="s">
        <v>46</v>
      </c>
      <c r="P316" s="136">
        <f>O316*H316</f>
        <v>0</v>
      </c>
      <c r="Q316" s="136">
        <v>1.95E-2</v>
      </c>
      <c r="R316" s="136">
        <f>Q316*H316</f>
        <v>1.95E-2</v>
      </c>
      <c r="S316" s="136">
        <v>0</v>
      </c>
      <c r="T316" s="137">
        <f>S316*H316</f>
        <v>0</v>
      </c>
      <c r="AR316" s="138" t="s">
        <v>327</v>
      </c>
      <c r="AT316" s="138" t="s">
        <v>213</v>
      </c>
      <c r="AU316" s="138" t="s">
        <v>85</v>
      </c>
      <c r="AY316" s="17" t="s">
        <v>131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7" t="s">
        <v>83</v>
      </c>
      <c r="BK316" s="139">
        <f>ROUND(I316*H316,2)</f>
        <v>0</v>
      </c>
      <c r="BL316" s="17" t="s">
        <v>230</v>
      </c>
      <c r="BM316" s="138" t="s">
        <v>550</v>
      </c>
    </row>
    <row r="317" spans="2:65" s="1" customFormat="1" ht="24.15" customHeight="1">
      <c r="B317" s="32"/>
      <c r="C317" s="127" t="s">
        <v>551</v>
      </c>
      <c r="D317" s="127" t="s">
        <v>134</v>
      </c>
      <c r="E317" s="128" t="s">
        <v>552</v>
      </c>
      <c r="F317" s="129" t="s">
        <v>553</v>
      </c>
      <c r="G317" s="130" t="s">
        <v>183</v>
      </c>
      <c r="H317" s="131">
        <v>1</v>
      </c>
      <c r="I317" s="132"/>
      <c r="J317" s="133">
        <f>ROUND(I317*H317,2)</f>
        <v>0</v>
      </c>
      <c r="K317" s="129" t="s">
        <v>138</v>
      </c>
      <c r="L317" s="32"/>
      <c r="M317" s="134" t="s">
        <v>21</v>
      </c>
      <c r="N317" s="135" t="s">
        <v>46</v>
      </c>
      <c r="P317" s="136">
        <f>O317*H317</f>
        <v>0</v>
      </c>
      <c r="Q317" s="136">
        <v>0</v>
      </c>
      <c r="R317" s="136">
        <f>Q317*H317</f>
        <v>0</v>
      </c>
      <c r="S317" s="136">
        <v>0</v>
      </c>
      <c r="T317" s="137">
        <f>S317*H317</f>
        <v>0</v>
      </c>
      <c r="AR317" s="138" t="s">
        <v>230</v>
      </c>
      <c r="AT317" s="138" t="s">
        <v>134</v>
      </c>
      <c r="AU317" s="138" t="s">
        <v>85</v>
      </c>
      <c r="AY317" s="17" t="s">
        <v>131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7" t="s">
        <v>83</v>
      </c>
      <c r="BK317" s="139">
        <f>ROUND(I317*H317,2)</f>
        <v>0</v>
      </c>
      <c r="BL317" s="17" t="s">
        <v>230</v>
      </c>
      <c r="BM317" s="138" t="s">
        <v>554</v>
      </c>
    </row>
    <row r="318" spans="2:65" s="1" customFormat="1" ht="10.199999999999999">
      <c r="B318" s="32"/>
      <c r="D318" s="140" t="s">
        <v>141</v>
      </c>
      <c r="F318" s="141" t="s">
        <v>555</v>
      </c>
      <c r="I318" s="142"/>
      <c r="L318" s="32"/>
      <c r="M318" s="143"/>
      <c r="T318" s="53"/>
      <c r="AT318" s="17" t="s">
        <v>141</v>
      </c>
      <c r="AU318" s="17" t="s">
        <v>85</v>
      </c>
    </row>
    <row r="319" spans="2:65" s="12" customFormat="1" ht="10.199999999999999">
      <c r="B319" s="144"/>
      <c r="D319" s="145" t="s">
        <v>143</v>
      </c>
      <c r="E319" s="146" t="s">
        <v>21</v>
      </c>
      <c r="F319" s="147" t="s">
        <v>211</v>
      </c>
      <c r="H319" s="148">
        <v>1</v>
      </c>
      <c r="I319" s="149"/>
      <c r="L319" s="144"/>
      <c r="M319" s="150"/>
      <c r="T319" s="151"/>
      <c r="AT319" s="146" t="s">
        <v>143</v>
      </c>
      <c r="AU319" s="146" t="s">
        <v>85</v>
      </c>
      <c r="AV319" s="12" t="s">
        <v>85</v>
      </c>
      <c r="AW319" s="12" t="s">
        <v>37</v>
      </c>
      <c r="AX319" s="12" t="s">
        <v>83</v>
      </c>
      <c r="AY319" s="146" t="s">
        <v>131</v>
      </c>
    </row>
    <row r="320" spans="2:65" s="1" customFormat="1" ht="24.15" customHeight="1">
      <c r="B320" s="32"/>
      <c r="C320" s="158" t="s">
        <v>556</v>
      </c>
      <c r="D320" s="158" t="s">
        <v>213</v>
      </c>
      <c r="E320" s="159" t="s">
        <v>557</v>
      </c>
      <c r="F320" s="160" t="s">
        <v>558</v>
      </c>
      <c r="G320" s="161" t="s">
        <v>183</v>
      </c>
      <c r="H320" s="162">
        <v>1</v>
      </c>
      <c r="I320" s="163"/>
      <c r="J320" s="164">
        <f>ROUND(I320*H320,2)</f>
        <v>0</v>
      </c>
      <c r="K320" s="160" t="s">
        <v>21</v>
      </c>
      <c r="L320" s="165"/>
      <c r="M320" s="166" t="s">
        <v>21</v>
      </c>
      <c r="N320" s="167" t="s">
        <v>46</v>
      </c>
      <c r="P320" s="136">
        <f>O320*H320</f>
        <v>0</v>
      </c>
      <c r="Q320" s="136">
        <v>2.0500000000000001E-2</v>
      </c>
      <c r="R320" s="136">
        <f>Q320*H320</f>
        <v>2.0500000000000001E-2</v>
      </c>
      <c r="S320" s="136">
        <v>0</v>
      </c>
      <c r="T320" s="137">
        <f>S320*H320</f>
        <v>0</v>
      </c>
      <c r="AR320" s="138" t="s">
        <v>327</v>
      </c>
      <c r="AT320" s="138" t="s">
        <v>213</v>
      </c>
      <c r="AU320" s="138" t="s">
        <v>85</v>
      </c>
      <c r="AY320" s="17" t="s">
        <v>131</v>
      </c>
      <c r="BE320" s="139">
        <f>IF(N320="základní",J320,0)</f>
        <v>0</v>
      </c>
      <c r="BF320" s="139">
        <f>IF(N320="snížená",J320,0)</f>
        <v>0</v>
      </c>
      <c r="BG320" s="139">
        <f>IF(N320="zákl. přenesená",J320,0)</f>
        <v>0</v>
      </c>
      <c r="BH320" s="139">
        <f>IF(N320="sníž. přenesená",J320,0)</f>
        <v>0</v>
      </c>
      <c r="BI320" s="139">
        <f>IF(N320="nulová",J320,0)</f>
        <v>0</v>
      </c>
      <c r="BJ320" s="17" t="s">
        <v>83</v>
      </c>
      <c r="BK320" s="139">
        <f>ROUND(I320*H320,2)</f>
        <v>0</v>
      </c>
      <c r="BL320" s="17" t="s">
        <v>230</v>
      </c>
      <c r="BM320" s="138" t="s">
        <v>559</v>
      </c>
    </row>
    <row r="321" spans="2:65" s="1" customFormat="1" ht="16.5" customHeight="1">
      <c r="B321" s="32"/>
      <c r="C321" s="127" t="s">
        <v>560</v>
      </c>
      <c r="D321" s="127" t="s">
        <v>134</v>
      </c>
      <c r="E321" s="128" t="s">
        <v>561</v>
      </c>
      <c r="F321" s="129" t="s">
        <v>562</v>
      </c>
      <c r="G321" s="130" t="s">
        <v>183</v>
      </c>
      <c r="H321" s="131">
        <v>2</v>
      </c>
      <c r="I321" s="132"/>
      <c r="J321" s="133">
        <f>ROUND(I321*H321,2)</f>
        <v>0</v>
      </c>
      <c r="K321" s="129" t="s">
        <v>138</v>
      </c>
      <c r="L321" s="32"/>
      <c r="M321" s="134" t="s">
        <v>21</v>
      </c>
      <c r="N321" s="135" t="s">
        <v>46</v>
      </c>
      <c r="P321" s="136">
        <f>O321*H321</f>
        <v>0</v>
      </c>
      <c r="Q321" s="136">
        <v>0</v>
      </c>
      <c r="R321" s="136">
        <f>Q321*H321</f>
        <v>0</v>
      </c>
      <c r="S321" s="136">
        <v>2.4E-2</v>
      </c>
      <c r="T321" s="137">
        <f>S321*H321</f>
        <v>4.8000000000000001E-2</v>
      </c>
      <c r="AR321" s="138" t="s">
        <v>230</v>
      </c>
      <c r="AT321" s="138" t="s">
        <v>134</v>
      </c>
      <c r="AU321" s="138" t="s">
        <v>85</v>
      </c>
      <c r="AY321" s="17" t="s">
        <v>131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7" t="s">
        <v>83</v>
      </c>
      <c r="BK321" s="139">
        <f>ROUND(I321*H321,2)</f>
        <v>0</v>
      </c>
      <c r="BL321" s="17" t="s">
        <v>230</v>
      </c>
      <c r="BM321" s="138" t="s">
        <v>563</v>
      </c>
    </row>
    <row r="322" spans="2:65" s="1" customFormat="1" ht="10.199999999999999">
      <c r="B322" s="32"/>
      <c r="D322" s="140" t="s">
        <v>141</v>
      </c>
      <c r="F322" s="141" t="s">
        <v>564</v>
      </c>
      <c r="I322" s="142"/>
      <c r="L322" s="32"/>
      <c r="M322" s="143"/>
      <c r="T322" s="53"/>
      <c r="AT322" s="17" t="s">
        <v>141</v>
      </c>
      <c r="AU322" s="17" t="s">
        <v>85</v>
      </c>
    </row>
    <row r="323" spans="2:65" s="12" customFormat="1" ht="10.199999999999999">
      <c r="B323" s="144"/>
      <c r="D323" s="145" t="s">
        <v>143</v>
      </c>
      <c r="E323" s="146" t="s">
        <v>21</v>
      </c>
      <c r="F323" s="147" t="s">
        <v>565</v>
      </c>
      <c r="H323" s="148">
        <v>2</v>
      </c>
      <c r="I323" s="149"/>
      <c r="L323" s="144"/>
      <c r="M323" s="150"/>
      <c r="T323" s="151"/>
      <c r="AT323" s="146" t="s">
        <v>143</v>
      </c>
      <c r="AU323" s="146" t="s">
        <v>85</v>
      </c>
      <c r="AV323" s="12" t="s">
        <v>85</v>
      </c>
      <c r="AW323" s="12" t="s">
        <v>37</v>
      </c>
      <c r="AX323" s="12" t="s">
        <v>83</v>
      </c>
      <c r="AY323" s="146" t="s">
        <v>131</v>
      </c>
    </row>
    <row r="324" spans="2:65" s="1" customFormat="1" ht="37.799999999999997" customHeight="1">
      <c r="B324" s="32"/>
      <c r="C324" s="127" t="s">
        <v>566</v>
      </c>
      <c r="D324" s="127" t="s">
        <v>134</v>
      </c>
      <c r="E324" s="128" t="s">
        <v>567</v>
      </c>
      <c r="F324" s="129" t="s">
        <v>568</v>
      </c>
      <c r="G324" s="130" t="s">
        <v>183</v>
      </c>
      <c r="H324" s="131">
        <v>3</v>
      </c>
      <c r="I324" s="132"/>
      <c r="J324" s="133">
        <f>ROUND(I324*H324,2)</f>
        <v>0</v>
      </c>
      <c r="K324" s="129" t="s">
        <v>21</v>
      </c>
      <c r="L324" s="32"/>
      <c r="M324" s="134" t="s">
        <v>21</v>
      </c>
      <c r="N324" s="135" t="s">
        <v>46</v>
      </c>
      <c r="P324" s="136">
        <f>O324*H324</f>
        <v>0</v>
      </c>
      <c r="Q324" s="136">
        <v>0.03</v>
      </c>
      <c r="R324" s="136">
        <f>Q324*H324</f>
        <v>0.09</v>
      </c>
      <c r="S324" s="136">
        <v>0</v>
      </c>
      <c r="T324" s="137">
        <f>S324*H324</f>
        <v>0</v>
      </c>
      <c r="AR324" s="138" t="s">
        <v>230</v>
      </c>
      <c r="AT324" s="138" t="s">
        <v>134</v>
      </c>
      <c r="AU324" s="138" t="s">
        <v>85</v>
      </c>
      <c r="AY324" s="17" t="s">
        <v>131</v>
      </c>
      <c r="BE324" s="139">
        <f>IF(N324="základní",J324,0)</f>
        <v>0</v>
      </c>
      <c r="BF324" s="139">
        <f>IF(N324="snížená",J324,0)</f>
        <v>0</v>
      </c>
      <c r="BG324" s="139">
        <f>IF(N324="zákl. přenesená",J324,0)</f>
        <v>0</v>
      </c>
      <c r="BH324" s="139">
        <f>IF(N324="sníž. přenesená",J324,0)</f>
        <v>0</v>
      </c>
      <c r="BI324" s="139">
        <f>IF(N324="nulová",J324,0)</f>
        <v>0</v>
      </c>
      <c r="BJ324" s="17" t="s">
        <v>83</v>
      </c>
      <c r="BK324" s="139">
        <f>ROUND(I324*H324,2)</f>
        <v>0</v>
      </c>
      <c r="BL324" s="17" t="s">
        <v>230</v>
      </c>
      <c r="BM324" s="138" t="s">
        <v>569</v>
      </c>
    </row>
    <row r="325" spans="2:65" s="12" customFormat="1" ht="10.199999999999999">
      <c r="B325" s="144"/>
      <c r="D325" s="145" t="s">
        <v>143</v>
      </c>
      <c r="E325" s="146" t="s">
        <v>21</v>
      </c>
      <c r="F325" s="147" t="s">
        <v>570</v>
      </c>
      <c r="H325" s="148">
        <v>3</v>
      </c>
      <c r="I325" s="149"/>
      <c r="L325" s="144"/>
      <c r="M325" s="150"/>
      <c r="T325" s="151"/>
      <c r="AT325" s="146" t="s">
        <v>143</v>
      </c>
      <c r="AU325" s="146" t="s">
        <v>85</v>
      </c>
      <c r="AV325" s="12" t="s">
        <v>85</v>
      </c>
      <c r="AW325" s="12" t="s">
        <v>37</v>
      </c>
      <c r="AX325" s="12" t="s">
        <v>83</v>
      </c>
      <c r="AY325" s="146" t="s">
        <v>131</v>
      </c>
    </row>
    <row r="326" spans="2:65" s="1" customFormat="1" ht="33" customHeight="1">
      <c r="B326" s="32"/>
      <c r="C326" s="127" t="s">
        <v>571</v>
      </c>
      <c r="D326" s="127" t="s">
        <v>134</v>
      </c>
      <c r="E326" s="128" t="s">
        <v>572</v>
      </c>
      <c r="F326" s="129" t="s">
        <v>573</v>
      </c>
      <c r="G326" s="130" t="s">
        <v>183</v>
      </c>
      <c r="H326" s="131">
        <v>2</v>
      </c>
      <c r="I326" s="132"/>
      <c r="J326" s="133">
        <f>ROUND(I326*H326,2)</f>
        <v>0</v>
      </c>
      <c r="K326" s="129" t="s">
        <v>21</v>
      </c>
      <c r="L326" s="32"/>
      <c r="M326" s="134" t="s">
        <v>21</v>
      </c>
      <c r="N326" s="135" t="s">
        <v>46</v>
      </c>
      <c r="P326" s="136">
        <f>O326*H326</f>
        <v>0</v>
      </c>
      <c r="Q326" s="136">
        <v>0.03</v>
      </c>
      <c r="R326" s="136">
        <f>Q326*H326</f>
        <v>0.06</v>
      </c>
      <c r="S326" s="136">
        <v>0</v>
      </c>
      <c r="T326" s="137">
        <f>S326*H326</f>
        <v>0</v>
      </c>
      <c r="AR326" s="138" t="s">
        <v>230</v>
      </c>
      <c r="AT326" s="138" t="s">
        <v>134</v>
      </c>
      <c r="AU326" s="138" t="s">
        <v>85</v>
      </c>
      <c r="AY326" s="17" t="s">
        <v>131</v>
      </c>
      <c r="BE326" s="139">
        <f>IF(N326="základní",J326,0)</f>
        <v>0</v>
      </c>
      <c r="BF326" s="139">
        <f>IF(N326="snížená",J326,0)</f>
        <v>0</v>
      </c>
      <c r="BG326" s="139">
        <f>IF(N326="zákl. přenesená",J326,0)</f>
        <v>0</v>
      </c>
      <c r="BH326" s="139">
        <f>IF(N326="sníž. přenesená",J326,0)</f>
        <v>0</v>
      </c>
      <c r="BI326" s="139">
        <f>IF(N326="nulová",J326,0)</f>
        <v>0</v>
      </c>
      <c r="BJ326" s="17" t="s">
        <v>83</v>
      </c>
      <c r="BK326" s="139">
        <f>ROUND(I326*H326,2)</f>
        <v>0</v>
      </c>
      <c r="BL326" s="17" t="s">
        <v>230</v>
      </c>
      <c r="BM326" s="138" t="s">
        <v>574</v>
      </c>
    </row>
    <row r="327" spans="2:65" s="12" customFormat="1" ht="10.199999999999999">
      <c r="B327" s="144"/>
      <c r="D327" s="145" t="s">
        <v>143</v>
      </c>
      <c r="E327" s="146" t="s">
        <v>21</v>
      </c>
      <c r="F327" s="147" t="s">
        <v>186</v>
      </c>
      <c r="H327" s="148">
        <v>2</v>
      </c>
      <c r="I327" s="149"/>
      <c r="L327" s="144"/>
      <c r="M327" s="150"/>
      <c r="T327" s="151"/>
      <c r="AT327" s="146" t="s">
        <v>143</v>
      </c>
      <c r="AU327" s="146" t="s">
        <v>85</v>
      </c>
      <c r="AV327" s="12" t="s">
        <v>85</v>
      </c>
      <c r="AW327" s="12" t="s">
        <v>37</v>
      </c>
      <c r="AX327" s="12" t="s">
        <v>83</v>
      </c>
      <c r="AY327" s="146" t="s">
        <v>131</v>
      </c>
    </row>
    <row r="328" spans="2:65" s="1" customFormat="1" ht="24.15" customHeight="1">
      <c r="B328" s="32"/>
      <c r="C328" s="127" t="s">
        <v>575</v>
      </c>
      <c r="D328" s="127" t="s">
        <v>134</v>
      </c>
      <c r="E328" s="128" t="s">
        <v>576</v>
      </c>
      <c r="F328" s="129" t="s">
        <v>577</v>
      </c>
      <c r="G328" s="130" t="s">
        <v>269</v>
      </c>
      <c r="H328" s="131">
        <v>0.19</v>
      </c>
      <c r="I328" s="132"/>
      <c r="J328" s="133">
        <f>ROUND(I328*H328,2)</f>
        <v>0</v>
      </c>
      <c r="K328" s="129" t="s">
        <v>138</v>
      </c>
      <c r="L328" s="32"/>
      <c r="M328" s="134" t="s">
        <v>21</v>
      </c>
      <c r="N328" s="135" t="s">
        <v>46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230</v>
      </c>
      <c r="AT328" s="138" t="s">
        <v>134</v>
      </c>
      <c r="AU328" s="138" t="s">
        <v>85</v>
      </c>
      <c r="AY328" s="17" t="s">
        <v>131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83</v>
      </c>
      <c r="BK328" s="139">
        <f>ROUND(I328*H328,2)</f>
        <v>0</v>
      </c>
      <c r="BL328" s="17" t="s">
        <v>230</v>
      </c>
      <c r="BM328" s="138" t="s">
        <v>578</v>
      </c>
    </row>
    <row r="329" spans="2:65" s="1" customFormat="1" ht="10.199999999999999">
      <c r="B329" s="32"/>
      <c r="D329" s="140" t="s">
        <v>141</v>
      </c>
      <c r="F329" s="141" t="s">
        <v>579</v>
      </c>
      <c r="I329" s="142"/>
      <c r="L329" s="32"/>
      <c r="M329" s="143"/>
      <c r="T329" s="53"/>
      <c r="AT329" s="17" t="s">
        <v>141</v>
      </c>
      <c r="AU329" s="17" t="s">
        <v>85</v>
      </c>
    </row>
    <row r="330" spans="2:65" s="11" customFormat="1" ht="22.8" customHeight="1">
      <c r="B330" s="115"/>
      <c r="D330" s="116" t="s">
        <v>74</v>
      </c>
      <c r="E330" s="125" t="s">
        <v>580</v>
      </c>
      <c r="F330" s="125" t="s">
        <v>581</v>
      </c>
      <c r="I330" s="118"/>
      <c r="J330" s="126">
        <f>BK330</f>
        <v>0</v>
      </c>
      <c r="L330" s="115"/>
      <c r="M330" s="120"/>
      <c r="P330" s="121">
        <f>SUM(P331:P377)</f>
        <v>0</v>
      </c>
      <c r="R330" s="121">
        <f>SUM(R331:R377)</f>
        <v>1.2615328000000001</v>
      </c>
      <c r="T330" s="122">
        <f>SUM(T331:T377)</f>
        <v>1.6393909999999998</v>
      </c>
      <c r="AR330" s="116" t="s">
        <v>85</v>
      </c>
      <c r="AT330" s="123" t="s">
        <v>74</v>
      </c>
      <c r="AU330" s="123" t="s">
        <v>83</v>
      </c>
      <c r="AY330" s="116" t="s">
        <v>131</v>
      </c>
      <c r="BK330" s="124">
        <f>SUM(BK331:BK377)</f>
        <v>0</v>
      </c>
    </row>
    <row r="331" spans="2:65" s="1" customFormat="1" ht="16.5" customHeight="1">
      <c r="B331" s="32"/>
      <c r="C331" s="127" t="s">
        <v>582</v>
      </c>
      <c r="D331" s="127" t="s">
        <v>134</v>
      </c>
      <c r="E331" s="128" t="s">
        <v>583</v>
      </c>
      <c r="F331" s="129" t="s">
        <v>584</v>
      </c>
      <c r="G331" s="130" t="s">
        <v>147</v>
      </c>
      <c r="H331" s="131">
        <v>24.37</v>
      </c>
      <c r="I331" s="132"/>
      <c r="J331" s="133">
        <f>ROUND(I331*H331,2)</f>
        <v>0</v>
      </c>
      <c r="K331" s="129" t="s">
        <v>138</v>
      </c>
      <c r="L331" s="32"/>
      <c r="M331" s="134" t="s">
        <v>21</v>
      </c>
      <c r="N331" s="135" t="s">
        <v>46</v>
      </c>
      <c r="P331" s="136">
        <f>O331*H331</f>
        <v>0</v>
      </c>
      <c r="Q331" s="136">
        <v>0</v>
      </c>
      <c r="R331" s="136">
        <f>Q331*H331</f>
        <v>0</v>
      </c>
      <c r="S331" s="136">
        <v>0</v>
      </c>
      <c r="T331" s="137">
        <f>S331*H331</f>
        <v>0</v>
      </c>
      <c r="AR331" s="138" t="s">
        <v>230</v>
      </c>
      <c r="AT331" s="138" t="s">
        <v>134</v>
      </c>
      <c r="AU331" s="138" t="s">
        <v>85</v>
      </c>
      <c r="AY331" s="17" t="s">
        <v>131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83</v>
      </c>
      <c r="BK331" s="139">
        <f>ROUND(I331*H331,2)</f>
        <v>0</v>
      </c>
      <c r="BL331" s="17" t="s">
        <v>230</v>
      </c>
      <c r="BM331" s="138" t="s">
        <v>585</v>
      </c>
    </row>
    <row r="332" spans="2:65" s="1" customFormat="1" ht="10.199999999999999">
      <c r="B332" s="32"/>
      <c r="D332" s="140" t="s">
        <v>141</v>
      </c>
      <c r="F332" s="141" t="s">
        <v>586</v>
      </c>
      <c r="I332" s="142"/>
      <c r="L332" s="32"/>
      <c r="M332" s="143"/>
      <c r="T332" s="53"/>
      <c r="AT332" s="17" t="s">
        <v>141</v>
      </c>
      <c r="AU332" s="17" t="s">
        <v>85</v>
      </c>
    </row>
    <row r="333" spans="2:65" s="12" customFormat="1" ht="10.199999999999999">
      <c r="B333" s="144"/>
      <c r="D333" s="145" t="s">
        <v>143</v>
      </c>
      <c r="E333" s="146" t="s">
        <v>21</v>
      </c>
      <c r="F333" s="147" t="s">
        <v>587</v>
      </c>
      <c r="H333" s="148">
        <v>24.37</v>
      </c>
      <c r="I333" s="149"/>
      <c r="L333" s="144"/>
      <c r="M333" s="150"/>
      <c r="T333" s="151"/>
      <c r="AT333" s="146" t="s">
        <v>143</v>
      </c>
      <c r="AU333" s="146" t="s">
        <v>85</v>
      </c>
      <c r="AV333" s="12" t="s">
        <v>85</v>
      </c>
      <c r="AW333" s="12" t="s">
        <v>37</v>
      </c>
      <c r="AX333" s="12" t="s">
        <v>83</v>
      </c>
      <c r="AY333" s="146" t="s">
        <v>131</v>
      </c>
    </row>
    <row r="334" spans="2:65" s="1" customFormat="1" ht="16.5" customHeight="1">
      <c r="B334" s="32"/>
      <c r="C334" s="127" t="s">
        <v>588</v>
      </c>
      <c r="D334" s="127" t="s">
        <v>134</v>
      </c>
      <c r="E334" s="128" t="s">
        <v>589</v>
      </c>
      <c r="F334" s="129" t="s">
        <v>590</v>
      </c>
      <c r="G334" s="130" t="s">
        <v>147</v>
      </c>
      <c r="H334" s="131">
        <v>24.37</v>
      </c>
      <c r="I334" s="132"/>
      <c r="J334" s="133">
        <f>ROUND(I334*H334,2)</f>
        <v>0</v>
      </c>
      <c r="K334" s="129" t="s">
        <v>138</v>
      </c>
      <c r="L334" s="32"/>
      <c r="M334" s="134" t="s">
        <v>21</v>
      </c>
      <c r="N334" s="135" t="s">
        <v>46</v>
      </c>
      <c r="P334" s="136">
        <f>O334*H334</f>
        <v>0</v>
      </c>
      <c r="Q334" s="136">
        <v>2.9999999999999997E-4</v>
      </c>
      <c r="R334" s="136">
        <f>Q334*H334</f>
        <v>7.3109999999999998E-3</v>
      </c>
      <c r="S334" s="136">
        <v>0</v>
      </c>
      <c r="T334" s="137">
        <f>S334*H334</f>
        <v>0</v>
      </c>
      <c r="AR334" s="138" t="s">
        <v>230</v>
      </c>
      <c r="AT334" s="138" t="s">
        <v>134</v>
      </c>
      <c r="AU334" s="138" t="s">
        <v>85</v>
      </c>
      <c r="AY334" s="17" t="s">
        <v>131</v>
      </c>
      <c r="BE334" s="139">
        <f>IF(N334="základní",J334,0)</f>
        <v>0</v>
      </c>
      <c r="BF334" s="139">
        <f>IF(N334="snížená",J334,0)</f>
        <v>0</v>
      </c>
      <c r="BG334" s="139">
        <f>IF(N334="zákl. přenesená",J334,0)</f>
        <v>0</v>
      </c>
      <c r="BH334" s="139">
        <f>IF(N334="sníž. přenesená",J334,0)</f>
        <v>0</v>
      </c>
      <c r="BI334" s="139">
        <f>IF(N334="nulová",J334,0)</f>
        <v>0</v>
      </c>
      <c r="BJ334" s="17" t="s">
        <v>83</v>
      </c>
      <c r="BK334" s="139">
        <f>ROUND(I334*H334,2)</f>
        <v>0</v>
      </c>
      <c r="BL334" s="17" t="s">
        <v>230</v>
      </c>
      <c r="BM334" s="138" t="s">
        <v>591</v>
      </c>
    </row>
    <row r="335" spans="2:65" s="1" customFormat="1" ht="10.199999999999999">
      <c r="B335" s="32"/>
      <c r="D335" s="140" t="s">
        <v>141</v>
      </c>
      <c r="F335" s="141" t="s">
        <v>592</v>
      </c>
      <c r="I335" s="142"/>
      <c r="L335" s="32"/>
      <c r="M335" s="143"/>
      <c r="T335" s="53"/>
      <c r="AT335" s="17" t="s">
        <v>141</v>
      </c>
      <c r="AU335" s="17" t="s">
        <v>85</v>
      </c>
    </row>
    <row r="336" spans="2:65" s="12" customFormat="1" ht="10.199999999999999">
      <c r="B336" s="144"/>
      <c r="D336" s="145" t="s">
        <v>143</v>
      </c>
      <c r="E336" s="146" t="s">
        <v>21</v>
      </c>
      <c r="F336" s="147" t="s">
        <v>587</v>
      </c>
      <c r="H336" s="148">
        <v>24.37</v>
      </c>
      <c r="I336" s="149"/>
      <c r="L336" s="144"/>
      <c r="M336" s="150"/>
      <c r="T336" s="151"/>
      <c r="AT336" s="146" t="s">
        <v>143</v>
      </c>
      <c r="AU336" s="146" t="s">
        <v>85</v>
      </c>
      <c r="AV336" s="12" t="s">
        <v>85</v>
      </c>
      <c r="AW336" s="12" t="s">
        <v>37</v>
      </c>
      <c r="AX336" s="12" t="s">
        <v>83</v>
      </c>
      <c r="AY336" s="146" t="s">
        <v>131</v>
      </c>
    </row>
    <row r="337" spans="2:65" s="1" customFormat="1" ht="21.75" customHeight="1">
      <c r="B337" s="32"/>
      <c r="C337" s="127" t="s">
        <v>593</v>
      </c>
      <c r="D337" s="127" t="s">
        <v>134</v>
      </c>
      <c r="E337" s="128" t="s">
        <v>594</v>
      </c>
      <c r="F337" s="129" t="s">
        <v>595</v>
      </c>
      <c r="G337" s="130" t="s">
        <v>147</v>
      </c>
      <c r="H337" s="131">
        <v>24.37</v>
      </c>
      <c r="I337" s="132"/>
      <c r="J337" s="133">
        <f>ROUND(I337*H337,2)</f>
        <v>0</v>
      </c>
      <c r="K337" s="129" t="s">
        <v>138</v>
      </c>
      <c r="L337" s="32"/>
      <c r="M337" s="134" t="s">
        <v>21</v>
      </c>
      <c r="N337" s="135" t="s">
        <v>46</v>
      </c>
      <c r="P337" s="136">
        <f>O337*H337</f>
        <v>0</v>
      </c>
      <c r="Q337" s="136">
        <v>4.4999999999999997E-3</v>
      </c>
      <c r="R337" s="136">
        <f>Q337*H337</f>
        <v>0.109665</v>
      </c>
      <c r="S337" s="136">
        <v>0</v>
      </c>
      <c r="T337" s="137">
        <f>S337*H337</f>
        <v>0</v>
      </c>
      <c r="AR337" s="138" t="s">
        <v>230</v>
      </c>
      <c r="AT337" s="138" t="s">
        <v>134</v>
      </c>
      <c r="AU337" s="138" t="s">
        <v>85</v>
      </c>
      <c r="AY337" s="17" t="s">
        <v>131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7" t="s">
        <v>83</v>
      </c>
      <c r="BK337" s="139">
        <f>ROUND(I337*H337,2)</f>
        <v>0</v>
      </c>
      <c r="BL337" s="17" t="s">
        <v>230</v>
      </c>
      <c r="BM337" s="138" t="s">
        <v>596</v>
      </c>
    </row>
    <row r="338" spans="2:65" s="1" customFormat="1" ht="10.199999999999999">
      <c r="B338" s="32"/>
      <c r="D338" s="140" t="s">
        <v>141</v>
      </c>
      <c r="F338" s="141" t="s">
        <v>597</v>
      </c>
      <c r="I338" s="142"/>
      <c r="L338" s="32"/>
      <c r="M338" s="143"/>
      <c r="T338" s="53"/>
      <c r="AT338" s="17" t="s">
        <v>141</v>
      </c>
      <c r="AU338" s="17" t="s">
        <v>85</v>
      </c>
    </row>
    <row r="339" spans="2:65" s="12" customFormat="1" ht="10.199999999999999">
      <c r="B339" s="144"/>
      <c r="D339" s="145" t="s">
        <v>143</v>
      </c>
      <c r="E339" s="146" t="s">
        <v>21</v>
      </c>
      <c r="F339" s="147" t="s">
        <v>587</v>
      </c>
      <c r="H339" s="148">
        <v>24.37</v>
      </c>
      <c r="I339" s="149"/>
      <c r="L339" s="144"/>
      <c r="M339" s="150"/>
      <c r="T339" s="151"/>
      <c r="AT339" s="146" t="s">
        <v>143</v>
      </c>
      <c r="AU339" s="146" t="s">
        <v>85</v>
      </c>
      <c r="AV339" s="12" t="s">
        <v>85</v>
      </c>
      <c r="AW339" s="12" t="s">
        <v>37</v>
      </c>
      <c r="AX339" s="12" t="s">
        <v>83</v>
      </c>
      <c r="AY339" s="146" t="s">
        <v>131</v>
      </c>
    </row>
    <row r="340" spans="2:65" s="1" customFormat="1" ht="16.5" customHeight="1">
      <c r="B340" s="32"/>
      <c r="C340" s="127" t="s">
        <v>598</v>
      </c>
      <c r="D340" s="127" t="s">
        <v>134</v>
      </c>
      <c r="E340" s="128" t="s">
        <v>599</v>
      </c>
      <c r="F340" s="129" t="s">
        <v>600</v>
      </c>
      <c r="G340" s="130" t="s">
        <v>196</v>
      </c>
      <c r="H340" s="131">
        <v>18.7</v>
      </c>
      <c r="I340" s="132"/>
      <c r="J340" s="133">
        <f>ROUND(I340*H340,2)</f>
        <v>0</v>
      </c>
      <c r="K340" s="129" t="s">
        <v>138</v>
      </c>
      <c r="L340" s="32"/>
      <c r="M340" s="134" t="s">
        <v>21</v>
      </c>
      <c r="N340" s="135" t="s">
        <v>46</v>
      </c>
      <c r="P340" s="136">
        <f>O340*H340</f>
        <v>0</v>
      </c>
      <c r="Q340" s="136">
        <v>0</v>
      </c>
      <c r="R340" s="136">
        <f>Q340*H340</f>
        <v>0</v>
      </c>
      <c r="S340" s="136">
        <v>3.2499999999999999E-3</v>
      </c>
      <c r="T340" s="137">
        <f>S340*H340</f>
        <v>6.0774999999999996E-2</v>
      </c>
      <c r="AR340" s="138" t="s">
        <v>230</v>
      </c>
      <c r="AT340" s="138" t="s">
        <v>134</v>
      </c>
      <c r="AU340" s="138" t="s">
        <v>85</v>
      </c>
      <c r="AY340" s="17" t="s">
        <v>131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17" t="s">
        <v>83</v>
      </c>
      <c r="BK340" s="139">
        <f>ROUND(I340*H340,2)</f>
        <v>0</v>
      </c>
      <c r="BL340" s="17" t="s">
        <v>230</v>
      </c>
      <c r="BM340" s="138" t="s">
        <v>601</v>
      </c>
    </row>
    <row r="341" spans="2:65" s="1" customFormat="1" ht="10.199999999999999">
      <c r="B341" s="32"/>
      <c r="D341" s="140" t="s">
        <v>141</v>
      </c>
      <c r="F341" s="141" t="s">
        <v>602</v>
      </c>
      <c r="I341" s="142"/>
      <c r="L341" s="32"/>
      <c r="M341" s="143"/>
      <c r="T341" s="53"/>
      <c r="AT341" s="17" t="s">
        <v>141</v>
      </c>
      <c r="AU341" s="17" t="s">
        <v>85</v>
      </c>
    </row>
    <row r="342" spans="2:65" s="12" customFormat="1" ht="10.199999999999999">
      <c r="B342" s="144"/>
      <c r="D342" s="145" t="s">
        <v>143</v>
      </c>
      <c r="E342" s="146" t="s">
        <v>21</v>
      </c>
      <c r="F342" s="147" t="s">
        <v>603</v>
      </c>
      <c r="H342" s="148">
        <v>18.7</v>
      </c>
      <c r="I342" s="149"/>
      <c r="L342" s="144"/>
      <c r="M342" s="150"/>
      <c r="T342" s="151"/>
      <c r="AT342" s="146" t="s">
        <v>143</v>
      </c>
      <c r="AU342" s="146" t="s">
        <v>85</v>
      </c>
      <c r="AV342" s="12" t="s">
        <v>85</v>
      </c>
      <c r="AW342" s="12" t="s">
        <v>37</v>
      </c>
      <c r="AX342" s="12" t="s">
        <v>83</v>
      </c>
      <c r="AY342" s="146" t="s">
        <v>131</v>
      </c>
    </row>
    <row r="343" spans="2:65" s="13" customFormat="1" ht="10.199999999999999">
      <c r="B343" s="152"/>
      <c r="D343" s="145" t="s">
        <v>143</v>
      </c>
      <c r="E343" s="153" t="s">
        <v>21</v>
      </c>
      <c r="F343" s="154" t="s">
        <v>236</v>
      </c>
      <c r="H343" s="153" t="s">
        <v>21</v>
      </c>
      <c r="I343" s="155"/>
      <c r="L343" s="152"/>
      <c r="M343" s="156"/>
      <c r="T343" s="157"/>
      <c r="AT343" s="153" t="s">
        <v>143</v>
      </c>
      <c r="AU343" s="153" t="s">
        <v>85</v>
      </c>
      <c r="AV343" s="13" t="s">
        <v>83</v>
      </c>
      <c r="AW343" s="13" t="s">
        <v>37</v>
      </c>
      <c r="AX343" s="13" t="s">
        <v>75</v>
      </c>
      <c r="AY343" s="153" t="s">
        <v>131</v>
      </c>
    </row>
    <row r="344" spans="2:65" s="1" customFormat="1" ht="24.15" customHeight="1">
      <c r="B344" s="32"/>
      <c r="C344" s="127" t="s">
        <v>604</v>
      </c>
      <c r="D344" s="127" t="s">
        <v>134</v>
      </c>
      <c r="E344" s="128" t="s">
        <v>605</v>
      </c>
      <c r="F344" s="129" t="s">
        <v>606</v>
      </c>
      <c r="G344" s="130" t="s">
        <v>196</v>
      </c>
      <c r="H344" s="131">
        <v>19.3</v>
      </c>
      <c r="I344" s="132"/>
      <c r="J344" s="133">
        <f>ROUND(I344*H344,2)</f>
        <v>0</v>
      </c>
      <c r="K344" s="129" t="s">
        <v>138</v>
      </c>
      <c r="L344" s="32"/>
      <c r="M344" s="134" t="s">
        <v>21</v>
      </c>
      <c r="N344" s="135" t="s">
        <v>46</v>
      </c>
      <c r="P344" s="136">
        <f>O344*H344</f>
        <v>0</v>
      </c>
      <c r="Q344" s="136">
        <v>5.8E-4</v>
      </c>
      <c r="R344" s="136">
        <f>Q344*H344</f>
        <v>1.1194000000000001E-2</v>
      </c>
      <c r="S344" s="136">
        <v>0</v>
      </c>
      <c r="T344" s="137">
        <f>S344*H344</f>
        <v>0</v>
      </c>
      <c r="AR344" s="138" t="s">
        <v>230</v>
      </c>
      <c r="AT344" s="138" t="s">
        <v>134</v>
      </c>
      <c r="AU344" s="138" t="s">
        <v>85</v>
      </c>
      <c r="AY344" s="17" t="s">
        <v>131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7" t="s">
        <v>83</v>
      </c>
      <c r="BK344" s="139">
        <f>ROUND(I344*H344,2)</f>
        <v>0</v>
      </c>
      <c r="BL344" s="17" t="s">
        <v>230</v>
      </c>
      <c r="BM344" s="138" t="s">
        <v>607</v>
      </c>
    </row>
    <row r="345" spans="2:65" s="1" customFormat="1" ht="10.199999999999999">
      <c r="B345" s="32"/>
      <c r="D345" s="140" t="s">
        <v>141</v>
      </c>
      <c r="F345" s="141" t="s">
        <v>608</v>
      </c>
      <c r="I345" s="142"/>
      <c r="L345" s="32"/>
      <c r="M345" s="143"/>
      <c r="T345" s="53"/>
      <c r="AT345" s="17" t="s">
        <v>141</v>
      </c>
      <c r="AU345" s="17" t="s">
        <v>85</v>
      </c>
    </row>
    <row r="346" spans="2:65" s="12" customFormat="1" ht="10.199999999999999">
      <c r="B346" s="144"/>
      <c r="D346" s="145" t="s">
        <v>143</v>
      </c>
      <c r="E346" s="146" t="s">
        <v>21</v>
      </c>
      <c r="F346" s="147" t="s">
        <v>609</v>
      </c>
      <c r="H346" s="148">
        <v>19.3</v>
      </c>
      <c r="I346" s="149"/>
      <c r="L346" s="144"/>
      <c r="M346" s="150"/>
      <c r="T346" s="151"/>
      <c r="AT346" s="146" t="s">
        <v>143</v>
      </c>
      <c r="AU346" s="146" t="s">
        <v>85</v>
      </c>
      <c r="AV346" s="12" t="s">
        <v>85</v>
      </c>
      <c r="AW346" s="12" t="s">
        <v>37</v>
      </c>
      <c r="AX346" s="12" t="s">
        <v>83</v>
      </c>
      <c r="AY346" s="146" t="s">
        <v>131</v>
      </c>
    </row>
    <row r="347" spans="2:65" s="1" customFormat="1" ht="16.5" customHeight="1">
      <c r="B347" s="32"/>
      <c r="C347" s="158" t="s">
        <v>610</v>
      </c>
      <c r="D347" s="158" t="s">
        <v>213</v>
      </c>
      <c r="E347" s="159" t="s">
        <v>611</v>
      </c>
      <c r="F347" s="160" t="s">
        <v>612</v>
      </c>
      <c r="G347" s="161" t="s">
        <v>196</v>
      </c>
      <c r="H347" s="162">
        <v>21.23</v>
      </c>
      <c r="I347" s="163"/>
      <c r="J347" s="164">
        <f>ROUND(I347*H347,2)</f>
        <v>0</v>
      </c>
      <c r="K347" s="160" t="s">
        <v>138</v>
      </c>
      <c r="L347" s="165"/>
      <c r="M347" s="166" t="s">
        <v>21</v>
      </c>
      <c r="N347" s="167" t="s">
        <v>46</v>
      </c>
      <c r="P347" s="136">
        <f>O347*H347</f>
        <v>0</v>
      </c>
      <c r="Q347" s="136">
        <v>2.64E-3</v>
      </c>
      <c r="R347" s="136">
        <f>Q347*H347</f>
        <v>5.6047199999999998E-2</v>
      </c>
      <c r="S347" s="136">
        <v>0</v>
      </c>
      <c r="T347" s="137">
        <f>S347*H347</f>
        <v>0</v>
      </c>
      <c r="AR347" s="138" t="s">
        <v>327</v>
      </c>
      <c r="AT347" s="138" t="s">
        <v>213</v>
      </c>
      <c r="AU347" s="138" t="s">
        <v>85</v>
      </c>
      <c r="AY347" s="17" t="s">
        <v>131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7" t="s">
        <v>83</v>
      </c>
      <c r="BK347" s="139">
        <f>ROUND(I347*H347,2)</f>
        <v>0</v>
      </c>
      <c r="BL347" s="17" t="s">
        <v>230</v>
      </c>
      <c r="BM347" s="138" t="s">
        <v>613</v>
      </c>
    </row>
    <row r="348" spans="2:65" s="12" customFormat="1" ht="10.199999999999999">
      <c r="B348" s="144"/>
      <c r="D348" s="145" t="s">
        <v>143</v>
      </c>
      <c r="E348" s="146" t="s">
        <v>21</v>
      </c>
      <c r="F348" s="147" t="s">
        <v>614</v>
      </c>
      <c r="H348" s="148">
        <v>19.3</v>
      </c>
      <c r="I348" s="149"/>
      <c r="L348" s="144"/>
      <c r="M348" s="150"/>
      <c r="T348" s="151"/>
      <c r="AT348" s="146" t="s">
        <v>143</v>
      </c>
      <c r="AU348" s="146" t="s">
        <v>85</v>
      </c>
      <c r="AV348" s="12" t="s">
        <v>85</v>
      </c>
      <c r="AW348" s="12" t="s">
        <v>37</v>
      </c>
      <c r="AX348" s="12" t="s">
        <v>83</v>
      </c>
      <c r="AY348" s="146" t="s">
        <v>131</v>
      </c>
    </row>
    <row r="349" spans="2:65" s="12" customFormat="1" ht="10.199999999999999">
      <c r="B349" s="144"/>
      <c r="D349" s="145" t="s">
        <v>143</v>
      </c>
      <c r="F349" s="147" t="s">
        <v>615</v>
      </c>
      <c r="H349" s="148">
        <v>21.23</v>
      </c>
      <c r="I349" s="149"/>
      <c r="L349" s="144"/>
      <c r="M349" s="150"/>
      <c r="T349" s="151"/>
      <c r="AT349" s="146" t="s">
        <v>143</v>
      </c>
      <c r="AU349" s="146" t="s">
        <v>85</v>
      </c>
      <c r="AV349" s="12" t="s">
        <v>85</v>
      </c>
      <c r="AW349" s="12" t="s">
        <v>4</v>
      </c>
      <c r="AX349" s="12" t="s">
        <v>83</v>
      </c>
      <c r="AY349" s="146" t="s">
        <v>131</v>
      </c>
    </row>
    <row r="350" spans="2:65" s="1" customFormat="1" ht="16.5" customHeight="1">
      <c r="B350" s="32"/>
      <c r="C350" s="127" t="s">
        <v>616</v>
      </c>
      <c r="D350" s="127" t="s">
        <v>134</v>
      </c>
      <c r="E350" s="128" t="s">
        <v>617</v>
      </c>
      <c r="F350" s="129" t="s">
        <v>618</v>
      </c>
      <c r="G350" s="130" t="s">
        <v>147</v>
      </c>
      <c r="H350" s="131">
        <v>44.72</v>
      </c>
      <c r="I350" s="132"/>
      <c r="J350" s="133">
        <f>ROUND(I350*H350,2)</f>
        <v>0</v>
      </c>
      <c r="K350" s="129" t="s">
        <v>138</v>
      </c>
      <c r="L350" s="32"/>
      <c r="M350" s="134" t="s">
        <v>21</v>
      </c>
      <c r="N350" s="135" t="s">
        <v>46</v>
      </c>
      <c r="P350" s="136">
        <f>O350*H350</f>
        <v>0</v>
      </c>
      <c r="Q350" s="136">
        <v>0</v>
      </c>
      <c r="R350" s="136">
        <f>Q350*H350</f>
        <v>0</v>
      </c>
      <c r="S350" s="136">
        <v>3.5299999999999998E-2</v>
      </c>
      <c r="T350" s="137">
        <f>S350*H350</f>
        <v>1.5786159999999998</v>
      </c>
      <c r="AR350" s="138" t="s">
        <v>230</v>
      </c>
      <c r="AT350" s="138" t="s">
        <v>134</v>
      </c>
      <c r="AU350" s="138" t="s">
        <v>85</v>
      </c>
      <c r="AY350" s="17" t="s">
        <v>131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7" t="s">
        <v>83</v>
      </c>
      <c r="BK350" s="139">
        <f>ROUND(I350*H350,2)</f>
        <v>0</v>
      </c>
      <c r="BL350" s="17" t="s">
        <v>230</v>
      </c>
      <c r="BM350" s="138" t="s">
        <v>619</v>
      </c>
    </row>
    <row r="351" spans="2:65" s="1" customFormat="1" ht="10.199999999999999">
      <c r="B351" s="32"/>
      <c r="D351" s="140" t="s">
        <v>141</v>
      </c>
      <c r="F351" s="141" t="s">
        <v>620</v>
      </c>
      <c r="I351" s="142"/>
      <c r="L351" s="32"/>
      <c r="M351" s="143"/>
      <c r="T351" s="53"/>
      <c r="AT351" s="17" t="s">
        <v>141</v>
      </c>
      <c r="AU351" s="17" t="s">
        <v>85</v>
      </c>
    </row>
    <row r="352" spans="2:65" s="12" customFormat="1" ht="10.199999999999999">
      <c r="B352" s="144"/>
      <c r="D352" s="145" t="s">
        <v>143</v>
      </c>
      <c r="E352" s="146" t="s">
        <v>21</v>
      </c>
      <c r="F352" s="147" t="s">
        <v>621</v>
      </c>
      <c r="H352" s="148">
        <v>30.96</v>
      </c>
      <c r="I352" s="149"/>
      <c r="L352" s="144"/>
      <c r="M352" s="150"/>
      <c r="T352" s="151"/>
      <c r="AT352" s="146" t="s">
        <v>143</v>
      </c>
      <c r="AU352" s="146" t="s">
        <v>85</v>
      </c>
      <c r="AV352" s="12" t="s">
        <v>85</v>
      </c>
      <c r="AW352" s="12" t="s">
        <v>37</v>
      </c>
      <c r="AX352" s="12" t="s">
        <v>75</v>
      </c>
      <c r="AY352" s="146" t="s">
        <v>131</v>
      </c>
    </row>
    <row r="353" spans="2:65" s="12" customFormat="1" ht="10.199999999999999">
      <c r="B353" s="144"/>
      <c r="D353" s="145" t="s">
        <v>143</v>
      </c>
      <c r="E353" s="146" t="s">
        <v>21</v>
      </c>
      <c r="F353" s="147" t="s">
        <v>622</v>
      </c>
      <c r="H353" s="148">
        <v>13.76</v>
      </c>
      <c r="I353" s="149"/>
      <c r="L353" s="144"/>
      <c r="M353" s="150"/>
      <c r="T353" s="151"/>
      <c r="AT353" s="146" t="s">
        <v>143</v>
      </c>
      <c r="AU353" s="146" t="s">
        <v>85</v>
      </c>
      <c r="AV353" s="12" t="s">
        <v>85</v>
      </c>
      <c r="AW353" s="12" t="s">
        <v>37</v>
      </c>
      <c r="AX353" s="12" t="s">
        <v>75</v>
      </c>
      <c r="AY353" s="146" t="s">
        <v>131</v>
      </c>
    </row>
    <row r="354" spans="2:65" s="13" customFormat="1" ht="10.199999999999999">
      <c r="B354" s="152"/>
      <c r="D354" s="145" t="s">
        <v>143</v>
      </c>
      <c r="E354" s="153" t="s">
        <v>21</v>
      </c>
      <c r="F354" s="154" t="s">
        <v>623</v>
      </c>
      <c r="H354" s="153" t="s">
        <v>21</v>
      </c>
      <c r="I354" s="155"/>
      <c r="L354" s="152"/>
      <c r="M354" s="156"/>
      <c r="T354" s="157"/>
      <c r="AT354" s="153" t="s">
        <v>143</v>
      </c>
      <c r="AU354" s="153" t="s">
        <v>85</v>
      </c>
      <c r="AV354" s="13" t="s">
        <v>83</v>
      </c>
      <c r="AW354" s="13" t="s">
        <v>37</v>
      </c>
      <c r="AX354" s="13" t="s">
        <v>75</v>
      </c>
      <c r="AY354" s="153" t="s">
        <v>131</v>
      </c>
    </row>
    <row r="355" spans="2:65" s="13" customFormat="1" ht="10.199999999999999">
      <c r="B355" s="152"/>
      <c r="D355" s="145" t="s">
        <v>143</v>
      </c>
      <c r="E355" s="153" t="s">
        <v>21</v>
      </c>
      <c r="F355" s="154" t="s">
        <v>236</v>
      </c>
      <c r="H355" s="153" t="s">
        <v>21</v>
      </c>
      <c r="I355" s="155"/>
      <c r="L355" s="152"/>
      <c r="M355" s="156"/>
      <c r="T355" s="157"/>
      <c r="AT355" s="153" t="s">
        <v>143</v>
      </c>
      <c r="AU355" s="153" t="s">
        <v>85</v>
      </c>
      <c r="AV355" s="13" t="s">
        <v>83</v>
      </c>
      <c r="AW355" s="13" t="s">
        <v>37</v>
      </c>
      <c r="AX355" s="13" t="s">
        <v>75</v>
      </c>
      <c r="AY355" s="153" t="s">
        <v>131</v>
      </c>
    </row>
    <row r="356" spans="2:65" s="14" customFormat="1" ht="10.199999999999999">
      <c r="B356" s="168"/>
      <c r="D356" s="145" t="s">
        <v>143</v>
      </c>
      <c r="E356" s="169" t="s">
        <v>21</v>
      </c>
      <c r="F356" s="170" t="s">
        <v>363</v>
      </c>
      <c r="H356" s="171">
        <v>44.72</v>
      </c>
      <c r="I356" s="172"/>
      <c r="L356" s="168"/>
      <c r="M356" s="173"/>
      <c r="T356" s="174"/>
      <c r="AT356" s="169" t="s">
        <v>143</v>
      </c>
      <c r="AU356" s="169" t="s">
        <v>85</v>
      </c>
      <c r="AV356" s="14" t="s">
        <v>139</v>
      </c>
      <c r="AW356" s="14" t="s">
        <v>37</v>
      </c>
      <c r="AX356" s="14" t="s">
        <v>83</v>
      </c>
      <c r="AY356" s="169" t="s">
        <v>131</v>
      </c>
    </row>
    <row r="357" spans="2:65" s="1" customFormat="1" ht="24.15" customHeight="1">
      <c r="B357" s="32"/>
      <c r="C357" s="127" t="s">
        <v>624</v>
      </c>
      <c r="D357" s="127" t="s">
        <v>134</v>
      </c>
      <c r="E357" s="128" t="s">
        <v>625</v>
      </c>
      <c r="F357" s="129" t="s">
        <v>626</v>
      </c>
      <c r="G357" s="130" t="s">
        <v>147</v>
      </c>
      <c r="H357" s="131">
        <v>24.37</v>
      </c>
      <c r="I357" s="132"/>
      <c r="J357" s="133">
        <f>ROUND(I357*H357,2)</f>
        <v>0</v>
      </c>
      <c r="K357" s="129" t="s">
        <v>138</v>
      </c>
      <c r="L357" s="32"/>
      <c r="M357" s="134" t="s">
        <v>21</v>
      </c>
      <c r="N357" s="135" t="s">
        <v>46</v>
      </c>
      <c r="P357" s="136">
        <f>O357*H357</f>
        <v>0</v>
      </c>
      <c r="Q357" s="136">
        <v>9.0900000000000009E-3</v>
      </c>
      <c r="R357" s="136">
        <f>Q357*H357</f>
        <v>0.22152330000000003</v>
      </c>
      <c r="S357" s="136">
        <v>0</v>
      </c>
      <c r="T357" s="137">
        <f>S357*H357</f>
        <v>0</v>
      </c>
      <c r="AR357" s="138" t="s">
        <v>230</v>
      </c>
      <c r="AT357" s="138" t="s">
        <v>134</v>
      </c>
      <c r="AU357" s="138" t="s">
        <v>85</v>
      </c>
      <c r="AY357" s="17" t="s">
        <v>131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83</v>
      </c>
      <c r="BK357" s="139">
        <f>ROUND(I357*H357,2)</f>
        <v>0</v>
      </c>
      <c r="BL357" s="17" t="s">
        <v>230</v>
      </c>
      <c r="BM357" s="138" t="s">
        <v>627</v>
      </c>
    </row>
    <row r="358" spans="2:65" s="1" customFormat="1" ht="10.199999999999999">
      <c r="B358" s="32"/>
      <c r="D358" s="140" t="s">
        <v>141</v>
      </c>
      <c r="F358" s="141" t="s">
        <v>628</v>
      </c>
      <c r="I358" s="142"/>
      <c r="L358" s="32"/>
      <c r="M358" s="143"/>
      <c r="T358" s="53"/>
      <c r="AT358" s="17" t="s">
        <v>141</v>
      </c>
      <c r="AU358" s="17" t="s">
        <v>85</v>
      </c>
    </row>
    <row r="359" spans="2:65" s="12" customFormat="1" ht="10.199999999999999">
      <c r="B359" s="144"/>
      <c r="D359" s="145" t="s">
        <v>143</v>
      </c>
      <c r="E359" s="146" t="s">
        <v>21</v>
      </c>
      <c r="F359" s="147" t="s">
        <v>629</v>
      </c>
      <c r="H359" s="148">
        <v>15.9</v>
      </c>
      <c r="I359" s="149"/>
      <c r="L359" s="144"/>
      <c r="M359" s="150"/>
      <c r="T359" s="151"/>
      <c r="AT359" s="146" t="s">
        <v>143</v>
      </c>
      <c r="AU359" s="146" t="s">
        <v>85</v>
      </c>
      <c r="AV359" s="12" t="s">
        <v>85</v>
      </c>
      <c r="AW359" s="12" t="s">
        <v>37</v>
      </c>
      <c r="AX359" s="12" t="s">
        <v>75</v>
      </c>
      <c r="AY359" s="146" t="s">
        <v>131</v>
      </c>
    </row>
    <row r="360" spans="2:65" s="12" customFormat="1" ht="10.199999999999999">
      <c r="B360" s="144"/>
      <c r="D360" s="145" t="s">
        <v>143</v>
      </c>
      <c r="E360" s="146" t="s">
        <v>21</v>
      </c>
      <c r="F360" s="147" t="s">
        <v>630</v>
      </c>
      <c r="H360" s="148">
        <v>8.4700000000000006</v>
      </c>
      <c r="I360" s="149"/>
      <c r="L360" s="144"/>
      <c r="M360" s="150"/>
      <c r="T360" s="151"/>
      <c r="AT360" s="146" t="s">
        <v>143</v>
      </c>
      <c r="AU360" s="146" t="s">
        <v>85</v>
      </c>
      <c r="AV360" s="12" t="s">
        <v>85</v>
      </c>
      <c r="AW360" s="12" t="s">
        <v>37</v>
      </c>
      <c r="AX360" s="12" t="s">
        <v>75</v>
      </c>
      <c r="AY360" s="146" t="s">
        <v>131</v>
      </c>
    </row>
    <row r="361" spans="2:65" s="13" customFormat="1" ht="10.199999999999999">
      <c r="B361" s="152"/>
      <c r="D361" s="145" t="s">
        <v>143</v>
      </c>
      <c r="E361" s="153" t="s">
        <v>21</v>
      </c>
      <c r="F361" s="154" t="s">
        <v>173</v>
      </c>
      <c r="H361" s="153" t="s">
        <v>21</v>
      </c>
      <c r="I361" s="155"/>
      <c r="L361" s="152"/>
      <c r="M361" s="156"/>
      <c r="T361" s="157"/>
      <c r="AT361" s="153" t="s">
        <v>143</v>
      </c>
      <c r="AU361" s="153" t="s">
        <v>85</v>
      </c>
      <c r="AV361" s="13" t="s">
        <v>83</v>
      </c>
      <c r="AW361" s="13" t="s">
        <v>37</v>
      </c>
      <c r="AX361" s="13" t="s">
        <v>75</v>
      </c>
      <c r="AY361" s="153" t="s">
        <v>131</v>
      </c>
    </row>
    <row r="362" spans="2:65" s="14" customFormat="1" ht="10.199999999999999">
      <c r="B362" s="168"/>
      <c r="D362" s="145" t="s">
        <v>143</v>
      </c>
      <c r="E362" s="169" t="s">
        <v>21</v>
      </c>
      <c r="F362" s="170" t="s">
        <v>363</v>
      </c>
      <c r="H362" s="171">
        <v>24.37</v>
      </c>
      <c r="I362" s="172"/>
      <c r="L362" s="168"/>
      <c r="M362" s="173"/>
      <c r="T362" s="174"/>
      <c r="AT362" s="169" t="s">
        <v>143</v>
      </c>
      <c r="AU362" s="169" t="s">
        <v>85</v>
      </c>
      <c r="AV362" s="14" t="s">
        <v>139</v>
      </c>
      <c r="AW362" s="14" t="s">
        <v>37</v>
      </c>
      <c r="AX362" s="14" t="s">
        <v>83</v>
      </c>
      <c r="AY362" s="169" t="s">
        <v>131</v>
      </c>
    </row>
    <row r="363" spans="2:65" s="1" customFormat="1" ht="24.15" customHeight="1">
      <c r="B363" s="32"/>
      <c r="C363" s="158" t="s">
        <v>631</v>
      </c>
      <c r="D363" s="158" t="s">
        <v>213</v>
      </c>
      <c r="E363" s="159" t="s">
        <v>632</v>
      </c>
      <c r="F363" s="160" t="s">
        <v>633</v>
      </c>
      <c r="G363" s="161" t="s">
        <v>147</v>
      </c>
      <c r="H363" s="162">
        <v>28.026</v>
      </c>
      <c r="I363" s="163"/>
      <c r="J363" s="164">
        <f>ROUND(I363*H363,2)</f>
        <v>0</v>
      </c>
      <c r="K363" s="160" t="s">
        <v>138</v>
      </c>
      <c r="L363" s="165"/>
      <c r="M363" s="166" t="s">
        <v>21</v>
      </c>
      <c r="N363" s="167" t="s">
        <v>46</v>
      </c>
      <c r="P363" s="136">
        <f>O363*H363</f>
        <v>0</v>
      </c>
      <c r="Q363" s="136">
        <v>2.1999999999999999E-2</v>
      </c>
      <c r="R363" s="136">
        <f>Q363*H363</f>
        <v>0.61657200000000001</v>
      </c>
      <c r="S363" s="136">
        <v>0</v>
      </c>
      <c r="T363" s="137">
        <f>S363*H363</f>
        <v>0</v>
      </c>
      <c r="AR363" s="138" t="s">
        <v>327</v>
      </c>
      <c r="AT363" s="138" t="s">
        <v>213</v>
      </c>
      <c r="AU363" s="138" t="s">
        <v>85</v>
      </c>
      <c r="AY363" s="17" t="s">
        <v>131</v>
      </c>
      <c r="BE363" s="139">
        <f>IF(N363="základní",J363,0)</f>
        <v>0</v>
      </c>
      <c r="BF363" s="139">
        <f>IF(N363="snížená",J363,0)</f>
        <v>0</v>
      </c>
      <c r="BG363" s="139">
        <f>IF(N363="zákl. přenesená",J363,0)</f>
        <v>0</v>
      </c>
      <c r="BH363" s="139">
        <f>IF(N363="sníž. přenesená",J363,0)</f>
        <v>0</v>
      </c>
      <c r="BI363" s="139">
        <f>IF(N363="nulová",J363,0)</f>
        <v>0</v>
      </c>
      <c r="BJ363" s="17" t="s">
        <v>83</v>
      </c>
      <c r="BK363" s="139">
        <f>ROUND(I363*H363,2)</f>
        <v>0</v>
      </c>
      <c r="BL363" s="17" t="s">
        <v>230</v>
      </c>
      <c r="BM363" s="138" t="s">
        <v>634</v>
      </c>
    </row>
    <row r="364" spans="2:65" s="12" customFormat="1" ht="10.199999999999999">
      <c r="B364" s="144"/>
      <c r="D364" s="145" t="s">
        <v>143</v>
      </c>
      <c r="E364" s="146" t="s">
        <v>21</v>
      </c>
      <c r="F364" s="147" t="s">
        <v>587</v>
      </c>
      <c r="H364" s="148">
        <v>24.37</v>
      </c>
      <c r="I364" s="149"/>
      <c r="L364" s="144"/>
      <c r="M364" s="150"/>
      <c r="T364" s="151"/>
      <c r="AT364" s="146" t="s">
        <v>143</v>
      </c>
      <c r="AU364" s="146" t="s">
        <v>85</v>
      </c>
      <c r="AV364" s="12" t="s">
        <v>85</v>
      </c>
      <c r="AW364" s="12" t="s">
        <v>37</v>
      </c>
      <c r="AX364" s="12" t="s">
        <v>83</v>
      </c>
      <c r="AY364" s="146" t="s">
        <v>131</v>
      </c>
    </row>
    <row r="365" spans="2:65" s="12" customFormat="1" ht="10.199999999999999">
      <c r="B365" s="144"/>
      <c r="D365" s="145" t="s">
        <v>143</v>
      </c>
      <c r="F365" s="147" t="s">
        <v>635</v>
      </c>
      <c r="H365" s="148">
        <v>28.026</v>
      </c>
      <c r="I365" s="149"/>
      <c r="L365" s="144"/>
      <c r="M365" s="150"/>
      <c r="T365" s="151"/>
      <c r="AT365" s="146" t="s">
        <v>143</v>
      </c>
      <c r="AU365" s="146" t="s">
        <v>85</v>
      </c>
      <c r="AV365" s="12" t="s">
        <v>85</v>
      </c>
      <c r="AW365" s="12" t="s">
        <v>4</v>
      </c>
      <c r="AX365" s="12" t="s">
        <v>83</v>
      </c>
      <c r="AY365" s="146" t="s">
        <v>131</v>
      </c>
    </row>
    <row r="366" spans="2:65" s="1" customFormat="1" ht="24.15" customHeight="1">
      <c r="B366" s="32"/>
      <c r="C366" s="127" t="s">
        <v>636</v>
      </c>
      <c r="D366" s="127" t="s">
        <v>134</v>
      </c>
      <c r="E366" s="128" t="s">
        <v>637</v>
      </c>
      <c r="F366" s="129" t="s">
        <v>638</v>
      </c>
      <c r="G366" s="130" t="s">
        <v>147</v>
      </c>
      <c r="H366" s="131">
        <v>24.37</v>
      </c>
      <c r="I366" s="132"/>
      <c r="J366" s="133">
        <f>ROUND(I366*H366,2)</f>
        <v>0</v>
      </c>
      <c r="K366" s="129" t="s">
        <v>21</v>
      </c>
      <c r="L366" s="32"/>
      <c r="M366" s="134" t="s">
        <v>21</v>
      </c>
      <c r="N366" s="135" t="s">
        <v>46</v>
      </c>
      <c r="P366" s="136">
        <f>O366*H366</f>
        <v>0</v>
      </c>
      <c r="Q366" s="136">
        <v>9.0900000000000009E-3</v>
      </c>
      <c r="R366" s="136">
        <f>Q366*H366</f>
        <v>0.22152330000000003</v>
      </c>
      <c r="S366" s="136">
        <v>0</v>
      </c>
      <c r="T366" s="137">
        <f>S366*H366</f>
        <v>0</v>
      </c>
      <c r="AR366" s="138" t="s">
        <v>230</v>
      </c>
      <c r="AT366" s="138" t="s">
        <v>134</v>
      </c>
      <c r="AU366" s="138" t="s">
        <v>85</v>
      </c>
      <c r="AY366" s="17" t="s">
        <v>131</v>
      </c>
      <c r="BE366" s="139">
        <f>IF(N366="základní",J366,0)</f>
        <v>0</v>
      </c>
      <c r="BF366" s="139">
        <f>IF(N366="snížená",J366,0)</f>
        <v>0</v>
      </c>
      <c r="BG366" s="139">
        <f>IF(N366="zákl. přenesená",J366,0)</f>
        <v>0</v>
      </c>
      <c r="BH366" s="139">
        <f>IF(N366="sníž. přenesená",J366,0)</f>
        <v>0</v>
      </c>
      <c r="BI366" s="139">
        <f>IF(N366="nulová",J366,0)</f>
        <v>0</v>
      </c>
      <c r="BJ366" s="17" t="s">
        <v>83</v>
      </c>
      <c r="BK366" s="139">
        <f>ROUND(I366*H366,2)</f>
        <v>0</v>
      </c>
      <c r="BL366" s="17" t="s">
        <v>230</v>
      </c>
      <c r="BM366" s="138" t="s">
        <v>639</v>
      </c>
    </row>
    <row r="367" spans="2:65" s="12" customFormat="1" ht="10.199999999999999">
      <c r="B367" s="144"/>
      <c r="D367" s="145" t="s">
        <v>143</v>
      </c>
      <c r="E367" s="146" t="s">
        <v>21</v>
      </c>
      <c r="F367" s="147" t="s">
        <v>587</v>
      </c>
      <c r="H367" s="148">
        <v>24.37</v>
      </c>
      <c r="I367" s="149"/>
      <c r="L367" s="144"/>
      <c r="M367" s="150"/>
      <c r="T367" s="151"/>
      <c r="AT367" s="146" t="s">
        <v>143</v>
      </c>
      <c r="AU367" s="146" t="s">
        <v>85</v>
      </c>
      <c r="AV367" s="12" t="s">
        <v>85</v>
      </c>
      <c r="AW367" s="12" t="s">
        <v>37</v>
      </c>
      <c r="AX367" s="12" t="s">
        <v>83</v>
      </c>
      <c r="AY367" s="146" t="s">
        <v>131</v>
      </c>
    </row>
    <row r="368" spans="2:65" s="1" customFormat="1" ht="16.5" customHeight="1">
      <c r="B368" s="32"/>
      <c r="C368" s="127" t="s">
        <v>640</v>
      </c>
      <c r="D368" s="127" t="s">
        <v>134</v>
      </c>
      <c r="E368" s="128" t="s">
        <v>641</v>
      </c>
      <c r="F368" s="129" t="s">
        <v>642</v>
      </c>
      <c r="G368" s="130" t="s">
        <v>147</v>
      </c>
      <c r="H368" s="131">
        <v>8.4700000000000006</v>
      </c>
      <c r="I368" s="132"/>
      <c r="J368" s="133">
        <f>ROUND(I368*H368,2)</f>
        <v>0</v>
      </c>
      <c r="K368" s="129" t="s">
        <v>138</v>
      </c>
      <c r="L368" s="32"/>
      <c r="M368" s="134" t="s">
        <v>21</v>
      </c>
      <c r="N368" s="135" t="s">
        <v>46</v>
      </c>
      <c r="P368" s="136">
        <f>O368*H368</f>
        <v>0</v>
      </c>
      <c r="Q368" s="136">
        <v>1.5E-3</v>
      </c>
      <c r="R368" s="136">
        <f>Q368*H368</f>
        <v>1.2705000000000001E-2</v>
      </c>
      <c r="S368" s="136">
        <v>0</v>
      </c>
      <c r="T368" s="137">
        <f>S368*H368</f>
        <v>0</v>
      </c>
      <c r="AR368" s="138" t="s">
        <v>230</v>
      </c>
      <c r="AT368" s="138" t="s">
        <v>134</v>
      </c>
      <c r="AU368" s="138" t="s">
        <v>85</v>
      </c>
      <c r="AY368" s="17" t="s">
        <v>131</v>
      </c>
      <c r="BE368" s="139">
        <f>IF(N368="základní",J368,0)</f>
        <v>0</v>
      </c>
      <c r="BF368" s="139">
        <f>IF(N368="snížená",J368,0)</f>
        <v>0</v>
      </c>
      <c r="BG368" s="139">
        <f>IF(N368="zákl. přenesená",J368,0)</f>
        <v>0</v>
      </c>
      <c r="BH368" s="139">
        <f>IF(N368="sníž. přenesená",J368,0)</f>
        <v>0</v>
      </c>
      <c r="BI368" s="139">
        <f>IF(N368="nulová",J368,0)</f>
        <v>0</v>
      </c>
      <c r="BJ368" s="17" t="s">
        <v>83</v>
      </c>
      <c r="BK368" s="139">
        <f>ROUND(I368*H368,2)</f>
        <v>0</v>
      </c>
      <c r="BL368" s="17" t="s">
        <v>230</v>
      </c>
      <c r="BM368" s="138" t="s">
        <v>643</v>
      </c>
    </row>
    <row r="369" spans="2:65" s="1" customFormat="1" ht="10.199999999999999">
      <c r="B369" s="32"/>
      <c r="D369" s="140" t="s">
        <v>141</v>
      </c>
      <c r="F369" s="141" t="s">
        <v>644</v>
      </c>
      <c r="I369" s="142"/>
      <c r="L369" s="32"/>
      <c r="M369" s="143"/>
      <c r="T369" s="53"/>
      <c r="AT369" s="17" t="s">
        <v>141</v>
      </c>
      <c r="AU369" s="17" t="s">
        <v>85</v>
      </c>
    </row>
    <row r="370" spans="2:65" s="12" customFormat="1" ht="10.199999999999999">
      <c r="B370" s="144"/>
      <c r="D370" s="145" t="s">
        <v>143</v>
      </c>
      <c r="E370" s="146" t="s">
        <v>21</v>
      </c>
      <c r="F370" s="147" t="s">
        <v>630</v>
      </c>
      <c r="H370" s="148">
        <v>8.4700000000000006</v>
      </c>
      <c r="I370" s="149"/>
      <c r="L370" s="144"/>
      <c r="M370" s="150"/>
      <c r="T370" s="151"/>
      <c r="AT370" s="146" t="s">
        <v>143</v>
      </c>
      <c r="AU370" s="146" t="s">
        <v>85</v>
      </c>
      <c r="AV370" s="12" t="s">
        <v>85</v>
      </c>
      <c r="AW370" s="12" t="s">
        <v>37</v>
      </c>
      <c r="AX370" s="12" t="s">
        <v>83</v>
      </c>
      <c r="AY370" s="146" t="s">
        <v>131</v>
      </c>
    </row>
    <row r="371" spans="2:65" s="13" customFormat="1" ht="10.199999999999999">
      <c r="B371" s="152"/>
      <c r="D371" s="145" t="s">
        <v>143</v>
      </c>
      <c r="E371" s="153" t="s">
        <v>21</v>
      </c>
      <c r="F371" s="154" t="s">
        <v>173</v>
      </c>
      <c r="H371" s="153" t="s">
        <v>21</v>
      </c>
      <c r="I371" s="155"/>
      <c r="L371" s="152"/>
      <c r="M371" s="156"/>
      <c r="T371" s="157"/>
      <c r="AT371" s="153" t="s">
        <v>143</v>
      </c>
      <c r="AU371" s="153" t="s">
        <v>85</v>
      </c>
      <c r="AV371" s="13" t="s">
        <v>83</v>
      </c>
      <c r="AW371" s="13" t="s">
        <v>37</v>
      </c>
      <c r="AX371" s="13" t="s">
        <v>75</v>
      </c>
      <c r="AY371" s="153" t="s">
        <v>131</v>
      </c>
    </row>
    <row r="372" spans="2:65" s="1" customFormat="1" ht="16.5" customHeight="1">
      <c r="B372" s="32"/>
      <c r="C372" s="127" t="s">
        <v>645</v>
      </c>
      <c r="D372" s="127" t="s">
        <v>134</v>
      </c>
      <c r="E372" s="128" t="s">
        <v>646</v>
      </c>
      <c r="F372" s="129" t="s">
        <v>647</v>
      </c>
      <c r="G372" s="130" t="s">
        <v>196</v>
      </c>
      <c r="H372" s="131">
        <v>15.6</v>
      </c>
      <c r="I372" s="132"/>
      <c r="J372" s="133">
        <f>ROUND(I372*H372,2)</f>
        <v>0</v>
      </c>
      <c r="K372" s="129" t="s">
        <v>138</v>
      </c>
      <c r="L372" s="32"/>
      <c r="M372" s="134" t="s">
        <v>21</v>
      </c>
      <c r="N372" s="135" t="s">
        <v>46</v>
      </c>
      <c r="P372" s="136">
        <f>O372*H372</f>
        <v>0</v>
      </c>
      <c r="Q372" s="136">
        <v>3.2000000000000003E-4</v>
      </c>
      <c r="R372" s="136">
        <f>Q372*H372</f>
        <v>4.9919999999999999E-3</v>
      </c>
      <c r="S372" s="136">
        <v>0</v>
      </c>
      <c r="T372" s="137">
        <f>S372*H372</f>
        <v>0</v>
      </c>
      <c r="AR372" s="138" t="s">
        <v>230</v>
      </c>
      <c r="AT372" s="138" t="s">
        <v>134</v>
      </c>
      <c r="AU372" s="138" t="s">
        <v>85</v>
      </c>
      <c r="AY372" s="17" t="s">
        <v>131</v>
      </c>
      <c r="BE372" s="139">
        <f>IF(N372="základní",J372,0)</f>
        <v>0</v>
      </c>
      <c r="BF372" s="139">
        <f>IF(N372="snížená",J372,0)</f>
        <v>0</v>
      </c>
      <c r="BG372" s="139">
        <f>IF(N372="zákl. přenesená",J372,0)</f>
        <v>0</v>
      </c>
      <c r="BH372" s="139">
        <f>IF(N372="sníž. přenesená",J372,0)</f>
        <v>0</v>
      </c>
      <c r="BI372" s="139">
        <f>IF(N372="nulová",J372,0)</f>
        <v>0</v>
      </c>
      <c r="BJ372" s="17" t="s">
        <v>83</v>
      </c>
      <c r="BK372" s="139">
        <f>ROUND(I372*H372,2)</f>
        <v>0</v>
      </c>
      <c r="BL372" s="17" t="s">
        <v>230</v>
      </c>
      <c r="BM372" s="138" t="s">
        <v>648</v>
      </c>
    </row>
    <row r="373" spans="2:65" s="1" customFormat="1" ht="10.199999999999999">
      <c r="B373" s="32"/>
      <c r="D373" s="140" t="s">
        <v>141</v>
      </c>
      <c r="F373" s="141" t="s">
        <v>649</v>
      </c>
      <c r="I373" s="142"/>
      <c r="L373" s="32"/>
      <c r="M373" s="143"/>
      <c r="T373" s="53"/>
      <c r="AT373" s="17" t="s">
        <v>141</v>
      </c>
      <c r="AU373" s="17" t="s">
        <v>85</v>
      </c>
    </row>
    <row r="374" spans="2:65" s="12" customFormat="1" ht="10.199999999999999">
      <c r="B374" s="144"/>
      <c r="D374" s="145" t="s">
        <v>143</v>
      </c>
      <c r="E374" s="146" t="s">
        <v>21</v>
      </c>
      <c r="F374" s="147" t="s">
        <v>199</v>
      </c>
      <c r="H374" s="148">
        <v>15.6</v>
      </c>
      <c r="I374" s="149"/>
      <c r="L374" s="144"/>
      <c r="M374" s="150"/>
      <c r="T374" s="151"/>
      <c r="AT374" s="146" t="s">
        <v>143</v>
      </c>
      <c r="AU374" s="146" t="s">
        <v>85</v>
      </c>
      <c r="AV374" s="12" t="s">
        <v>85</v>
      </c>
      <c r="AW374" s="12" t="s">
        <v>37</v>
      </c>
      <c r="AX374" s="12" t="s">
        <v>83</v>
      </c>
      <c r="AY374" s="146" t="s">
        <v>131</v>
      </c>
    </row>
    <row r="375" spans="2:65" s="13" customFormat="1" ht="10.199999999999999">
      <c r="B375" s="152"/>
      <c r="D375" s="145" t="s">
        <v>143</v>
      </c>
      <c r="E375" s="153" t="s">
        <v>21</v>
      </c>
      <c r="F375" s="154" t="s">
        <v>173</v>
      </c>
      <c r="H375" s="153" t="s">
        <v>21</v>
      </c>
      <c r="I375" s="155"/>
      <c r="L375" s="152"/>
      <c r="M375" s="156"/>
      <c r="T375" s="157"/>
      <c r="AT375" s="153" t="s">
        <v>143</v>
      </c>
      <c r="AU375" s="153" t="s">
        <v>85</v>
      </c>
      <c r="AV375" s="13" t="s">
        <v>83</v>
      </c>
      <c r="AW375" s="13" t="s">
        <v>37</v>
      </c>
      <c r="AX375" s="13" t="s">
        <v>75</v>
      </c>
      <c r="AY375" s="153" t="s">
        <v>131</v>
      </c>
    </row>
    <row r="376" spans="2:65" s="1" customFormat="1" ht="24.15" customHeight="1">
      <c r="B376" s="32"/>
      <c r="C376" s="127" t="s">
        <v>650</v>
      </c>
      <c r="D376" s="127" t="s">
        <v>134</v>
      </c>
      <c r="E376" s="128" t="s">
        <v>651</v>
      </c>
      <c r="F376" s="129" t="s">
        <v>652</v>
      </c>
      <c r="G376" s="130" t="s">
        <v>269</v>
      </c>
      <c r="H376" s="131">
        <v>1.262</v>
      </c>
      <c r="I376" s="132"/>
      <c r="J376" s="133">
        <f>ROUND(I376*H376,2)</f>
        <v>0</v>
      </c>
      <c r="K376" s="129" t="s">
        <v>138</v>
      </c>
      <c r="L376" s="32"/>
      <c r="M376" s="134" t="s">
        <v>21</v>
      </c>
      <c r="N376" s="135" t="s">
        <v>46</v>
      </c>
      <c r="P376" s="136">
        <f>O376*H376</f>
        <v>0</v>
      </c>
      <c r="Q376" s="136">
        <v>0</v>
      </c>
      <c r="R376" s="136">
        <f>Q376*H376</f>
        <v>0</v>
      </c>
      <c r="S376" s="136">
        <v>0</v>
      </c>
      <c r="T376" s="137">
        <f>S376*H376</f>
        <v>0</v>
      </c>
      <c r="AR376" s="138" t="s">
        <v>230</v>
      </c>
      <c r="AT376" s="138" t="s">
        <v>134</v>
      </c>
      <c r="AU376" s="138" t="s">
        <v>85</v>
      </c>
      <c r="AY376" s="17" t="s">
        <v>131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7" t="s">
        <v>83</v>
      </c>
      <c r="BK376" s="139">
        <f>ROUND(I376*H376,2)</f>
        <v>0</v>
      </c>
      <c r="BL376" s="17" t="s">
        <v>230</v>
      </c>
      <c r="BM376" s="138" t="s">
        <v>653</v>
      </c>
    </row>
    <row r="377" spans="2:65" s="1" customFormat="1" ht="10.199999999999999">
      <c r="B377" s="32"/>
      <c r="D377" s="140" t="s">
        <v>141</v>
      </c>
      <c r="F377" s="141" t="s">
        <v>654</v>
      </c>
      <c r="I377" s="142"/>
      <c r="L377" s="32"/>
      <c r="M377" s="143"/>
      <c r="T377" s="53"/>
      <c r="AT377" s="17" t="s">
        <v>141</v>
      </c>
      <c r="AU377" s="17" t="s">
        <v>85</v>
      </c>
    </row>
    <row r="378" spans="2:65" s="11" customFormat="1" ht="22.8" customHeight="1">
      <c r="B378" s="115"/>
      <c r="D378" s="116" t="s">
        <v>74</v>
      </c>
      <c r="E378" s="125" t="s">
        <v>655</v>
      </c>
      <c r="F378" s="125" t="s">
        <v>656</v>
      </c>
      <c r="I378" s="118"/>
      <c r="J378" s="126">
        <f>BK378</f>
        <v>0</v>
      </c>
      <c r="L378" s="115"/>
      <c r="M378" s="120"/>
      <c r="P378" s="121">
        <f>SUM(P379:P440)</f>
        <v>0</v>
      </c>
      <c r="R378" s="121">
        <f>SUM(R379:R440)</f>
        <v>1.1443792500000001</v>
      </c>
      <c r="T378" s="122">
        <f>SUM(T379:T440)</f>
        <v>1.7299199999999999</v>
      </c>
      <c r="AR378" s="116" t="s">
        <v>85</v>
      </c>
      <c r="AT378" s="123" t="s">
        <v>74</v>
      </c>
      <c r="AU378" s="123" t="s">
        <v>83</v>
      </c>
      <c r="AY378" s="116" t="s">
        <v>131</v>
      </c>
      <c r="BK378" s="124">
        <f>SUM(BK379:BK440)</f>
        <v>0</v>
      </c>
    </row>
    <row r="379" spans="2:65" s="1" customFormat="1" ht="16.5" customHeight="1">
      <c r="B379" s="32"/>
      <c r="C379" s="127" t="s">
        <v>657</v>
      </c>
      <c r="D379" s="127" t="s">
        <v>134</v>
      </c>
      <c r="E379" s="128" t="s">
        <v>658</v>
      </c>
      <c r="F379" s="129" t="s">
        <v>659</v>
      </c>
      <c r="G379" s="130" t="s">
        <v>147</v>
      </c>
      <c r="H379" s="131">
        <v>34.814999999999998</v>
      </c>
      <c r="I379" s="132"/>
      <c r="J379" s="133">
        <f>ROUND(I379*H379,2)</f>
        <v>0</v>
      </c>
      <c r="K379" s="129" t="s">
        <v>138</v>
      </c>
      <c r="L379" s="32"/>
      <c r="M379" s="134" t="s">
        <v>21</v>
      </c>
      <c r="N379" s="135" t="s">
        <v>46</v>
      </c>
      <c r="P379" s="136">
        <f>O379*H379</f>
        <v>0</v>
      </c>
      <c r="Q379" s="136">
        <v>0</v>
      </c>
      <c r="R379" s="136">
        <f>Q379*H379</f>
        <v>0</v>
      </c>
      <c r="S379" s="136">
        <v>0</v>
      </c>
      <c r="T379" s="137">
        <f>S379*H379</f>
        <v>0</v>
      </c>
      <c r="AR379" s="138" t="s">
        <v>230</v>
      </c>
      <c r="AT379" s="138" t="s">
        <v>134</v>
      </c>
      <c r="AU379" s="138" t="s">
        <v>85</v>
      </c>
      <c r="AY379" s="17" t="s">
        <v>131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7" t="s">
        <v>83</v>
      </c>
      <c r="BK379" s="139">
        <f>ROUND(I379*H379,2)</f>
        <v>0</v>
      </c>
      <c r="BL379" s="17" t="s">
        <v>230</v>
      </c>
      <c r="BM379" s="138" t="s">
        <v>660</v>
      </c>
    </row>
    <row r="380" spans="2:65" s="1" customFormat="1" ht="10.199999999999999">
      <c r="B380" s="32"/>
      <c r="D380" s="140" t="s">
        <v>141</v>
      </c>
      <c r="F380" s="141" t="s">
        <v>661</v>
      </c>
      <c r="I380" s="142"/>
      <c r="L380" s="32"/>
      <c r="M380" s="143"/>
      <c r="T380" s="53"/>
      <c r="AT380" s="17" t="s">
        <v>141</v>
      </c>
      <c r="AU380" s="17" t="s">
        <v>85</v>
      </c>
    </row>
    <row r="381" spans="2:65" s="12" customFormat="1" ht="10.199999999999999">
      <c r="B381" s="144"/>
      <c r="D381" s="145" t="s">
        <v>143</v>
      </c>
      <c r="E381" s="146" t="s">
        <v>21</v>
      </c>
      <c r="F381" s="147" t="s">
        <v>662</v>
      </c>
      <c r="H381" s="148">
        <v>33.96</v>
      </c>
      <c r="I381" s="149"/>
      <c r="L381" s="144"/>
      <c r="M381" s="150"/>
      <c r="T381" s="151"/>
      <c r="AT381" s="146" t="s">
        <v>143</v>
      </c>
      <c r="AU381" s="146" t="s">
        <v>85</v>
      </c>
      <c r="AV381" s="12" t="s">
        <v>85</v>
      </c>
      <c r="AW381" s="12" t="s">
        <v>37</v>
      </c>
      <c r="AX381" s="12" t="s">
        <v>75</v>
      </c>
      <c r="AY381" s="146" t="s">
        <v>131</v>
      </c>
    </row>
    <row r="382" spans="2:65" s="12" customFormat="1" ht="10.199999999999999">
      <c r="B382" s="144"/>
      <c r="D382" s="145" t="s">
        <v>143</v>
      </c>
      <c r="E382" s="146" t="s">
        <v>21</v>
      </c>
      <c r="F382" s="147" t="s">
        <v>663</v>
      </c>
      <c r="H382" s="148">
        <v>0.51</v>
      </c>
      <c r="I382" s="149"/>
      <c r="L382" s="144"/>
      <c r="M382" s="150"/>
      <c r="T382" s="151"/>
      <c r="AT382" s="146" t="s">
        <v>143</v>
      </c>
      <c r="AU382" s="146" t="s">
        <v>85</v>
      </c>
      <c r="AV382" s="12" t="s">
        <v>85</v>
      </c>
      <c r="AW382" s="12" t="s">
        <v>37</v>
      </c>
      <c r="AX382" s="12" t="s">
        <v>75</v>
      </c>
      <c r="AY382" s="146" t="s">
        <v>131</v>
      </c>
    </row>
    <row r="383" spans="2:65" s="12" customFormat="1" ht="10.199999999999999">
      <c r="B383" s="144"/>
      <c r="D383" s="145" t="s">
        <v>143</v>
      </c>
      <c r="E383" s="146" t="s">
        <v>21</v>
      </c>
      <c r="F383" s="147" t="s">
        <v>664</v>
      </c>
      <c r="H383" s="148">
        <v>0.34499999999999997</v>
      </c>
      <c r="I383" s="149"/>
      <c r="L383" s="144"/>
      <c r="M383" s="150"/>
      <c r="T383" s="151"/>
      <c r="AT383" s="146" t="s">
        <v>143</v>
      </c>
      <c r="AU383" s="146" t="s">
        <v>85</v>
      </c>
      <c r="AV383" s="12" t="s">
        <v>85</v>
      </c>
      <c r="AW383" s="12" t="s">
        <v>37</v>
      </c>
      <c r="AX383" s="12" t="s">
        <v>75</v>
      </c>
      <c r="AY383" s="146" t="s">
        <v>131</v>
      </c>
    </row>
    <row r="384" spans="2:65" s="14" customFormat="1" ht="10.199999999999999">
      <c r="B384" s="168"/>
      <c r="D384" s="145" t="s">
        <v>143</v>
      </c>
      <c r="E384" s="169" t="s">
        <v>21</v>
      </c>
      <c r="F384" s="170" t="s">
        <v>363</v>
      </c>
      <c r="H384" s="171">
        <v>34.814999999999998</v>
      </c>
      <c r="I384" s="172"/>
      <c r="L384" s="168"/>
      <c r="M384" s="173"/>
      <c r="T384" s="174"/>
      <c r="AT384" s="169" t="s">
        <v>143</v>
      </c>
      <c r="AU384" s="169" t="s">
        <v>85</v>
      </c>
      <c r="AV384" s="14" t="s">
        <v>139</v>
      </c>
      <c r="AW384" s="14" t="s">
        <v>37</v>
      </c>
      <c r="AX384" s="14" t="s">
        <v>83</v>
      </c>
      <c r="AY384" s="169" t="s">
        <v>131</v>
      </c>
    </row>
    <row r="385" spans="2:65" s="1" customFormat="1" ht="16.5" customHeight="1">
      <c r="B385" s="32"/>
      <c r="C385" s="127" t="s">
        <v>665</v>
      </c>
      <c r="D385" s="127" t="s">
        <v>134</v>
      </c>
      <c r="E385" s="128" t="s">
        <v>666</v>
      </c>
      <c r="F385" s="129" t="s">
        <v>667</v>
      </c>
      <c r="G385" s="130" t="s">
        <v>147</v>
      </c>
      <c r="H385" s="131">
        <v>34.814999999999998</v>
      </c>
      <c r="I385" s="132"/>
      <c r="J385" s="133">
        <f>ROUND(I385*H385,2)</f>
        <v>0</v>
      </c>
      <c r="K385" s="129" t="s">
        <v>138</v>
      </c>
      <c r="L385" s="32"/>
      <c r="M385" s="134" t="s">
        <v>21</v>
      </c>
      <c r="N385" s="135" t="s">
        <v>46</v>
      </c>
      <c r="P385" s="136">
        <f>O385*H385</f>
        <v>0</v>
      </c>
      <c r="Q385" s="136">
        <v>2.9999999999999997E-4</v>
      </c>
      <c r="R385" s="136">
        <f>Q385*H385</f>
        <v>1.0444499999999999E-2</v>
      </c>
      <c r="S385" s="136">
        <v>0</v>
      </c>
      <c r="T385" s="137">
        <f>S385*H385</f>
        <v>0</v>
      </c>
      <c r="AR385" s="138" t="s">
        <v>230</v>
      </c>
      <c r="AT385" s="138" t="s">
        <v>134</v>
      </c>
      <c r="AU385" s="138" t="s">
        <v>85</v>
      </c>
      <c r="AY385" s="17" t="s">
        <v>131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7" t="s">
        <v>83</v>
      </c>
      <c r="BK385" s="139">
        <f>ROUND(I385*H385,2)</f>
        <v>0</v>
      </c>
      <c r="BL385" s="17" t="s">
        <v>230</v>
      </c>
      <c r="BM385" s="138" t="s">
        <v>668</v>
      </c>
    </row>
    <row r="386" spans="2:65" s="1" customFormat="1" ht="10.199999999999999">
      <c r="B386" s="32"/>
      <c r="D386" s="140" t="s">
        <v>141</v>
      </c>
      <c r="F386" s="141" t="s">
        <v>669</v>
      </c>
      <c r="I386" s="142"/>
      <c r="L386" s="32"/>
      <c r="M386" s="143"/>
      <c r="T386" s="53"/>
      <c r="AT386" s="17" t="s">
        <v>141</v>
      </c>
      <c r="AU386" s="17" t="s">
        <v>85</v>
      </c>
    </row>
    <row r="387" spans="2:65" s="12" customFormat="1" ht="10.199999999999999">
      <c r="B387" s="144"/>
      <c r="D387" s="145" t="s">
        <v>143</v>
      </c>
      <c r="E387" s="146" t="s">
        <v>21</v>
      </c>
      <c r="F387" s="147" t="s">
        <v>662</v>
      </c>
      <c r="H387" s="148">
        <v>33.96</v>
      </c>
      <c r="I387" s="149"/>
      <c r="L387" s="144"/>
      <c r="M387" s="150"/>
      <c r="T387" s="151"/>
      <c r="AT387" s="146" t="s">
        <v>143</v>
      </c>
      <c r="AU387" s="146" t="s">
        <v>85</v>
      </c>
      <c r="AV387" s="12" t="s">
        <v>85</v>
      </c>
      <c r="AW387" s="12" t="s">
        <v>37</v>
      </c>
      <c r="AX387" s="12" t="s">
        <v>75</v>
      </c>
      <c r="AY387" s="146" t="s">
        <v>131</v>
      </c>
    </row>
    <row r="388" spans="2:65" s="12" customFormat="1" ht="10.199999999999999">
      <c r="B388" s="144"/>
      <c r="D388" s="145" t="s">
        <v>143</v>
      </c>
      <c r="E388" s="146" t="s">
        <v>21</v>
      </c>
      <c r="F388" s="147" t="s">
        <v>663</v>
      </c>
      <c r="H388" s="148">
        <v>0.51</v>
      </c>
      <c r="I388" s="149"/>
      <c r="L388" s="144"/>
      <c r="M388" s="150"/>
      <c r="T388" s="151"/>
      <c r="AT388" s="146" t="s">
        <v>143</v>
      </c>
      <c r="AU388" s="146" t="s">
        <v>85</v>
      </c>
      <c r="AV388" s="12" t="s">
        <v>85</v>
      </c>
      <c r="AW388" s="12" t="s">
        <v>37</v>
      </c>
      <c r="AX388" s="12" t="s">
        <v>75</v>
      </c>
      <c r="AY388" s="146" t="s">
        <v>131</v>
      </c>
    </row>
    <row r="389" spans="2:65" s="12" customFormat="1" ht="10.199999999999999">
      <c r="B389" s="144"/>
      <c r="D389" s="145" t="s">
        <v>143</v>
      </c>
      <c r="E389" s="146" t="s">
        <v>21</v>
      </c>
      <c r="F389" s="147" t="s">
        <v>664</v>
      </c>
      <c r="H389" s="148">
        <v>0.34499999999999997</v>
      </c>
      <c r="I389" s="149"/>
      <c r="L389" s="144"/>
      <c r="M389" s="150"/>
      <c r="T389" s="151"/>
      <c r="AT389" s="146" t="s">
        <v>143</v>
      </c>
      <c r="AU389" s="146" t="s">
        <v>85</v>
      </c>
      <c r="AV389" s="12" t="s">
        <v>85</v>
      </c>
      <c r="AW389" s="12" t="s">
        <v>37</v>
      </c>
      <c r="AX389" s="12" t="s">
        <v>75</v>
      </c>
      <c r="AY389" s="146" t="s">
        <v>131</v>
      </c>
    </row>
    <row r="390" spans="2:65" s="14" customFormat="1" ht="10.199999999999999">
      <c r="B390" s="168"/>
      <c r="D390" s="145" t="s">
        <v>143</v>
      </c>
      <c r="E390" s="169" t="s">
        <v>21</v>
      </c>
      <c r="F390" s="170" t="s">
        <v>363</v>
      </c>
      <c r="H390" s="171">
        <v>34.814999999999998</v>
      </c>
      <c r="I390" s="172"/>
      <c r="L390" s="168"/>
      <c r="M390" s="173"/>
      <c r="T390" s="174"/>
      <c r="AT390" s="169" t="s">
        <v>143</v>
      </c>
      <c r="AU390" s="169" t="s">
        <v>85</v>
      </c>
      <c r="AV390" s="14" t="s">
        <v>139</v>
      </c>
      <c r="AW390" s="14" t="s">
        <v>37</v>
      </c>
      <c r="AX390" s="14" t="s">
        <v>83</v>
      </c>
      <c r="AY390" s="169" t="s">
        <v>131</v>
      </c>
    </row>
    <row r="391" spans="2:65" s="1" customFormat="1" ht="16.5" customHeight="1">
      <c r="B391" s="32"/>
      <c r="C391" s="127" t="s">
        <v>670</v>
      </c>
      <c r="D391" s="127" t="s">
        <v>134</v>
      </c>
      <c r="E391" s="128" t="s">
        <v>671</v>
      </c>
      <c r="F391" s="129" t="s">
        <v>672</v>
      </c>
      <c r="G391" s="130" t="s">
        <v>147</v>
      </c>
      <c r="H391" s="131">
        <v>15.21</v>
      </c>
      <c r="I391" s="132"/>
      <c r="J391" s="133">
        <f>ROUND(I391*H391,2)</f>
        <v>0</v>
      </c>
      <c r="K391" s="129" t="s">
        <v>138</v>
      </c>
      <c r="L391" s="32"/>
      <c r="M391" s="134" t="s">
        <v>21</v>
      </c>
      <c r="N391" s="135" t="s">
        <v>46</v>
      </c>
      <c r="P391" s="136">
        <f>O391*H391</f>
        <v>0</v>
      </c>
      <c r="Q391" s="136">
        <v>1.5E-3</v>
      </c>
      <c r="R391" s="136">
        <f>Q391*H391</f>
        <v>2.2815000000000002E-2</v>
      </c>
      <c r="S391" s="136">
        <v>0</v>
      </c>
      <c r="T391" s="137">
        <f>S391*H391</f>
        <v>0</v>
      </c>
      <c r="AR391" s="138" t="s">
        <v>230</v>
      </c>
      <c r="AT391" s="138" t="s">
        <v>134</v>
      </c>
      <c r="AU391" s="138" t="s">
        <v>85</v>
      </c>
      <c r="AY391" s="17" t="s">
        <v>131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7" t="s">
        <v>83</v>
      </c>
      <c r="BK391" s="139">
        <f>ROUND(I391*H391,2)</f>
        <v>0</v>
      </c>
      <c r="BL391" s="17" t="s">
        <v>230</v>
      </c>
      <c r="BM391" s="138" t="s">
        <v>673</v>
      </c>
    </row>
    <row r="392" spans="2:65" s="1" customFormat="1" ht="10.199999999999999">
      <c r="B392" s="32"/>
      <c r="D392" s="140" t="s">
        <v>141</v>
      </c>
      <c r="F392" s="141" t="s">
        <v>674</v>
      </c>
      <c r="I392" s="142"/>
      <c r="L392" s="32"/>
      <c r="M392" s="143"/>
      <c r="T392" s="53"/>
      <c r="AT392" s="17" t="s">
        <v>141</v>
      </c>
      <c r="AU392" s="17" t="s">
        <v>85</v>
      </c>
    </row>
    <row r="393" spans="2:65" s="12" customFormat="1" ht="10.199999999999999">
      <c r="B393" s="144"/>
      <c r="D393" s="145" t="s">
        <v>143</v>
      </c>
      <c r="E393" s="146" t="s">
        <v>21</v>
      </c>
      <c r="F393" s="147" t="s">
        <v>675</v>
      </c>
      <c r="H393" s="148">
        <v>15.21</v>
      </c>
      <c r="I393" s="149"/>
      <c r="L393" s="144"/>
      <c r="M393" s="150"/>
      <c r="T393" s="151"/>
      <c r="AT393" s="146" t="s">
        <v>143</v>
      </c>
      <c r="AU393" s="146" t="s">
        <v>85</v>
      </c>
      <c r="AV393" s="12" t="s">
        <v>85</v>
      </c>
      <c r="AW393" s="12" t="s">
        <v>37</v>
      </c>
      <c r="AX393" s="12" t="s">
        <v>83</v>
      </c>
      <c r="AY393" s="146" t="s">
        <v>131</v>
      </c>
    </row>
    <row r="394" spans="2:65" s="13" customFormat="1" ht="10.199999999999999">
      <c r="B394" s="152"/>
      <c r="D394" s="145" t="s">
        <v>143</v>
      </c>
      <c r="E394" s="153" t="s">
        <v>21</v>
      </c>
      <c r="F394" s="154" t="s">
        <v>173</v>
      </c>
      <c r="H394" s="153" t="s">
        <v>21</v>
      </c>
      <c r="I394" s="155"/>
      <c r="L394" s="152"/>
      <c r="M394" s="156"/>
      <c r="T394" s="157"/>
      <c r="AT394" s="153" t="s">
        <v>143</v>
      </c>
      <c r="AU394" s="153" t="s">
        <v>85</v>
      </c>
      <c r="AV394" s="13" t="s">
        <v>83</v>
      </c>
      <c r="AW394" s="13" t="s">
        <v>37</v>
      </c>
      <c r="AX394" s="13" t="s">
        <v>75</v>
      </c>
      <c r="AY394" s="153" t="s">
        <v>131</v>
      </c>
    </row>
    <row r="395" spans="2:65" s="1" customFormat="1" ht="16.5" customHeight="1">
      <c r="B395" s="32"/>
      <c r="C395" s="127" t="s">
        <v>676</v>
      </c>
      <c r="D395" s="127" t="s">
        <v>134</v>
      </c>
      <c r="E395" s="128" t="s">
        <v>677</v>
      </c>
      <c r="F395" s="129" t="s">
        <v>678</v>
      </c>
      <c r="G395" s="130" t="s">
        <v>196</v>
      </c>
      <c r="H395" s="131">
        <v>13.5</v>
      </c>
      <c r="I395" s="132"/>
      <c r="J395" s="133">
        <f>ROUND(I395*H395,2)</f>
        <v>0</v>
      </c>
      <c r="K395" s="129" t="s">
        <v>138</v>
      </c>
      <c r="L395" s="32"/>
      <c r="M395" s="134" t="s">
        <v>21</v>
      </c>
      <c r="N395" s="135" t="s">
        <v>46</v>
      </c>
      <c r="P395" s="136">
        <f>O395*H395</f>
        <v>0</v>
      </c>
      <c r="Q395" s="136">
        <v>2.7999999999999998E-4</v>
      </c>
      <c r="R395" s="136">
        <f>Q395*H395</f>
        <v>3.7799999999999995E-3</v>
      </c>
      <c r="S395" s="136">
        <v>0</v>
      </c>
      <c r="T395" s="137">
        <f>S395*H395</f>
        <v>0</v>
      </c>
      <c r="AR395" s="138" t="s">
        <v>230</v>
      </c>
      <c r="AT395" s="138" t="s">
        <v>134</v>
      </c>
      <c r="AU395" s="138" t="s">
        <v>85</v>
      </c>
      <c r="AY395" s="17" t="s">
        <v>131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7" t="s">
        <v>83</v>
      </c>
      <c r="BK395" s="139">
        <f>ROUND(I395*H395,2)</f>
        <v>0</v>
      </c>
      <c r="BL395" s="17" t="s">
        <v>230</v>
      </c>
      <c r="BM395" s="138" t="s">
        <v>679</v>
      </c>
    </row>
    <row r="396" spans="2:65" s="1" customFormat="1" ht="10.199999999999999">
      <c r="B396" s="32"/>
      <c r="D396" s="140" t="s">
        <v>141</v>
      </c>
      <c r="F396" s="141" t="s">
        <v>680</v>
      </c>
      <c r="I396" s="142"/>
      <c r="L396" s="32"/>
      <c r="M396" s="143"/>
      <c r="T396" s="53"/>
      <c r="AT396" s="17" t="s">
        <v>141</v>
      </c>
      <c r="AU396" s="17" t="s">
        <v>85</v>
      </c>
    </row>
    <row r="397" spans="2:65" s="12" customFormat="1" ht="10.199999999999999">
      <c r="B397" s="144"/>
      <c r="D397" s="145" t="s">
        <v>143</v>
      </c>
      <c r="E397" s="146" t="s">
        <v>21</v>
      </c>
      <c r="F397" s="147" t="s">
        <v>681</v>
      </c>
      <c r="H397" s="148">
        <v>13.5</v>
      </c>
      <c r="I397" s="149"/>
      <c r="L397" s="144"/>
      <c r="M397" s="150"/>
      <c r="T397" s="151"/>
      <c r="AT397" s="146" t="s">
        <v>143</v>
      </c>
      <c r="AU397" s="146" t="s">
        <v>85</v>
      </c>
      <c r="AV397" s="12" t="s">
        <v>85</v>
      </c>
      <c r="AW397" s="12" t="s">
        <v>37</v>
      </c>
      <c r="AX397" s="12" t="s">
        <v>83</v>
      </c>
      <c r="AY397" s="146" t="s">
        <v>131</v>
      </c>
    </row>
    <row r="398" spans="2:65" s="1" customFormat="1" ht="16.5" customHeight="1">
      <c r="B398" s="32"/>
      <c r="C398" s="127" t="s">
        <v>682</v>
      </c>
      <c r="D398" s="127" t="s">
        <v>134</v>
      </c>
      <c r="E398" s="128" t="s">
        <v>683</v>
      </c>
      <c r="F398" s="129" t="s">
        <v>684</v>
      </c>
      <c r="G398" s="130" t="s">
        <v>147</v>
      </c>
      <c r="H398" s="131">
        <v>63.6</v>
      </c>
      <c r="I398" s="132"/>
      <c r="J398" s="133">
        <f>ROUND(I398*H398,2)</f>
        <v>0</v>
      </c>
      <c r="K398" s="129" t="s">
        <v>138</v>
      </c>
      <c r="L398" s="32"/>
      <c r="M398" s="134" t="s">
        <v>21</v>
      </c>
      <c r="N398" s="135" t="s">
        <v>46</v>
      </c>
      <c r="P398" s="136">
        <f>O398*H398</f>
        <v>0</v>
      </c>
      <c r="Q398" s="136">
        <v>0</v>
      </c>
      <c r="R398" s="136">
        <f>Q398*H398</f>
        <v>0</v>
      </c>
      <c r="S398" s="136">
        <v>2.7199999999999998E-2</v>
      </c>
      <c r="T398" s="137">
        <f>S398*H398</f>
        <v>1.7299199999999999</v>
      </c>
      <c r="AR398" s="138" t="s">
        <v>230</v>
      </c>
      <c r="AT398" s="138" t="s">
        <v>134</v>
      </c>
      <c r="AU398" s="138" t="s">
        <v>85</v>
      </c>
      <c r="AY398" s="17" t="s">
        <v>131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7" t="s">
        <v>83</v>
      </c>
      <c r="BK398" s="139">
        <f>ROUND(I398*H398,2)</f>
        <v>0</v>
      </c>
      <c r="BL398" s="17" t="s">
        <v>230</v>
      </c>
      <c r="BM398" s="138" t="s">
        <v>685</v>
      </c>
    </row>
    <row r="399" spans="2:65" s="1" customFormat="1" ht="10.199999999999999">
      <c r="B399" s="32"/>
      <c r="D399" s="140" t="s">
        <v>141</v>
      </c>
      <c r="F399" s="141" t="s">
        <v>686</v>
      </c>
      <c r="I399" s="142"/>
      <c r="L399" s="32"/>
      <c r="M399" s="143"/>
      <c r="T399" s="53"/>
      <c r="AT399" s="17" t="s">
        <v>141</v>
      </c>
      <c r="AU399" s="17" t="s">
        <v>85</v>
      </c>
    </row>
    <row r="400" spans="2:65" s="12" customFormat="1" ht="10.199999999999999">
      <c r="B400" s="144"/>
      <c r="D400" s="145" t="s">
        <v>143</v>
      </c>
      <c r="E400" s="146" t="s">
        <v>21</v>
      </c>
      <c r="F400" s="147" t="s">
        <v>687</v>
      </c>
      <c r="H400" s="148">
        <v>63.6</v>
      </c>
      <c r="I400" s="149"/>
      <c r="L400" s="144"/>
      <c r="M400" s="150"/>
      <c r="T400" s="151"/>
      <c r="AT400" s="146" t="s">
        <v>143</v>
      </c>
      <c r="AU400" s="146" t="s">
        <v>85</v>
      </c>
      <c r="AV400" s="12" t="s">
        <v>85</v>
      </c>
      <c r="AW400" s="12" t="s">
        <v>37</v>
      </c>
      <c r="AX400" s="12" t="s">
        <v>83</v>
      </c>
      <c r="AY400" s="146" t="s">
        <v>131</v>
      </c>
    </row>
    <row r="401" spans="2:65" s="13" customFormat="1" ht="10.199999999999999">
      <c r="B401" s="152"/>
      <c r="D401" s="145" t="s">
        <v>143</v>
      </c>
      <c r="E401" s="153" t="s">
        <v>21</v>
      </c>
      <c r="F401" s="154" t="s">
        <v>623</v>
      </c>
      <c r="H401" s="153" t="s">
        <v>21</v>
      </c>
      <c r="I401" s="155"/>
      <c r="L401" s="152"/>
      <c r="M401" s="156"/>
      <c r="T401" s="157"/>
      <c r="AT401" s="153" t="s">
        <v>143</v>
      </c>
      <c r="AU401" s="153" t="s">
        <v>85</v>
      </c>
      <c r="AV401" s="13" t="s">
        <v>83</v>
      </c>
      <c r="AW401" s="13" t="s">
        <v>37</v>
      </c>
      <c r="AX401" s="13" t="s">
        <v>75</v>
      </c>
      <c r="AY401" s="153" t="s">
        <v>131</v>
      </c>
    </row>
    <row r="402" spans="2:65" s="13" customFormat="1" ht="10.199999999999999">
      <c r="B402" s="152"/>
      <c r="D402" s="145" t="s">
        <v>143</v>
      </c>
      <c r="E402" s="153" t="s">
        <v>21</v>
      </c>
      <c r="F402" s="154" t="s">
        <v>236</v>
      </c>
      <c r="H402" s="153" t="s">
        <v>21</v>
      </c>
      <c r="I402" s="155"/>
      <c r="L402" s="152"/>
      <c r="M402" s="156"/>
      <c r="T402" s="157"/>
      <c r="AT402" s="153" t="s">
        <v>143</v>
      </c>
      <c r="AU402" s="153" t="s">
        <v>85</v>
      </c>
      <c r="AV402" s="13" t="s">
        <v>83</v>
      </c>
      <c r="AW402" s="13" t="s">
        <v>37</v>
      </c>
      <c r="AX402" s="13" t="s">
        <v>75</v>
      </c>
      <c r="AY402" s="153" t="s">
        <v>131</v>
      </c>
    </row>
    <row r="403" spans="2:65" s="1" customFormat="1" ht="24.15" customHeight="1">
      <c r="B403" s="32"/>
      <c r="C403" s="127" t="s">
        <v>688</v>
      </c>
      <c r="D403" s="127" t="s">
        <v>134</v>
      </c>
      <c r="E403" s="128" t="s">
        <v>689</v>
      </c>
      <c r="F403" s="129" t="s">
        <v>690</v>
      </c>
      <c r="G403" s="130" t="s">
        <v>147</v>
      </c>
      <c r="H403" s="131">
        <v>33.96</v>
      </c>
      <c r="I403" s="132"/>
      <c r="J403" s="133">
        <f>ROUND(I403*H403,2)</f>
        <v>0</v>
      </c>
      <c r="K403" s="129" t="s">
        <v>138</v>
      </c>
      <c r="L403" s="32"/>
      <c r="M403" s="134" t="s">
        <v>21</v>
      </c>
      <c r="N403" s="135" t="s">
        <v>46</v>
      </c>
      <c r="P403" s="136">
        <f>O403*H403</f>
        <v>0</v>
      </c>
      <c r="Q403" s="136">
        <v>8.9999999999999993E-3</v>
      </c>
      <c r="R403" s="136">
        <f>Q403*H403</f>
        <v>0.30563999999999997</v>
      </c>
      <c r="S403" s="136">
        <v>0</v>
      </c>
      <c r="T403" s="137">
        <f>S403*H403</f>
        <v>0</v>
      </c>
      <c r="AR403" s="138" t="s">
        <v>230</v>
      </c>
      <c r="AT403" s="138" t="s">
        <v>134</v>
      </c>
      <c r="AU403" s="138" t="s">
        <v>85</v>
      </c>
      <c r="AY403" s="17" t="s">
        <v>131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7" t="s">
        <v>83</v>
      </c>
      <c r="BK403" s="139">
        <f>ROUND(I403*H403,2)</f>
        <v>0</v>
      </c>
      <c r="BL403" s="17" t="s">
        <v>230</v>
      </c>
      <c r="BM403" s="138" t="s">
        <v>691</v>
      </c>
    </row>
    <row r="404" spans="2:65" s="1" customFormat="1" ht="10.199999999999999">
      <c r="B404" s="32"/>
      <c r="D404" s="140" t="s">
        <v>141</v>
      </c>
      <c r="F404" s="141" t="s">
        <v>692</v>
      </c>
      <c r="I404" s="142"/>
      <c r="L404" s="32"/>
      <c r="M404" s="143"/>
      <c r="T404" s="53"/>
      <c r="AT404" s="17" t="s">
        <v>141</v>
      </c>
      <c r="AU404" s="17" t="s">
        <v>85</v>
      </c>
    </row>
    <row r="405" spans="2:65" s="12" customFormat="1" ht="10.199999999999999">
      <c r="B405" s="144"/>
      <c r="D405" s="145" t="s">
        <v>143</v>
      </c>
      <c r="E405" s="146" t="s">
        <v>21</v>
      </c>
      <c r="F405" s="147" t="s">
        <v>693</v>
      </c>
      <c r="H405" s="148">
        <v>32.76</v>
      </c>
      <c r="I405" s="149"/>
      <c r="L405" s="144"/>
      <c r="M405" s="150"/>
      <c r="T405" s="151"/>
      <c r="AT405" s="146" t="s">
        <v>143</v>
      </c>
      <c r="AU405" s="146" t="s">
        <v>85</v>
      </c>
      <c r="AV405" s="12" t="s">
        <v>85</v>
      </c>
      <c r="AW405" s="12" t="s">
        <v>37</v>
      </c>
      <c r="AX405" s="12" t="s">
        <v>75</v>
      </c>
      <c r="AY405" s="146" t="s">
        <v>131</v>
      </c>
    </row>
    <row r="406" spans="2:65" s="12" customFormat="1" ht="10.199999999999999">
      <c r="B406" s="144"/>
      <c r="D406" s="145" t="s">
        <v>143</v>
      </c>
      <c r="E406" s="146" t="s">
        <v>21</v>
      </c>
      <c r="F406" s="147" t="s">
        <v>694</v>
      </c>
      <c r="H406" s="148">
        <v>1.2</v>
      </c>
      <c r="I406" s="149"/>
      <c r="L406" s="144"/>
      <c r="M406" s="150"/>
      <c r="T406" s="151"/>
      <c r="AT406" s="146" t="s">
        <v>143</v>
      </c>
      <c r="AU406" s="146" t="s">
        <v>85</v>
      </c>
      <c r="AV406" s="12" t="s">
        <v>85</v>
      </c>
      <c r="AW406" s="12" t="s">
        <v>37</v>
      </c>
      <c r="AX406" s="12" t="s">
        <v>75</v>
      </c>
      <c r="AY406" s="146" t="s">
        <v>131</v>
      </c>
    </row>
    <row r="407" spans="2:65" s="13" customFormat="1" ht="10.199999999999999">
      <c r="B407" s="152"/>
      <c r="D407" s="145" t="s">
        <v>143</v>
      </c>
      <c r="E407" s="153" t="s">
        <v>21</v>
      </c>
      <c r="F407" s="154" t="s">
        <v>173</v>
      </c>
      <c r="H407" s="153" t="s">
        <v>21</v>
      </c>
      <c r="I407" s="155"/>
      <c r="L407" s="152"/>
      <c r="M407" s="156"/>
      <c r="T407" s="157"/>
      <c r="AT407" s="153" t="s">
        <v>143</v>
      </c>
      <c r="AU407" s="153" t="s">
        <v>85</v>
      </c>
      <c r="AV407" s="13" t="s">
        <v>83</v>
      </c>
      <c r="AW407" s="13" t="s">
        <v>37</v>
      </c>
      <c r="AX407" s="13" t="s">
        <v>75</v>
      </c>
      <c r="AY407" s="153" t="s">
        <v>131</v>
      </c>
    </row>
    <row r="408" spans="2:65" s="14" customFormat="1" ht="10.199999999999999">
      <c r="B408" s="168"/>
      <c r="D408" s="145" t="s">
        <v>143</v>
      </c>
      <c r="E408" s="169" t="s">
        <v>21</v>
      </c>
      <c r="F408" s="170" t="s">
        <v>363</v>
      </c>
      <c r="H408" s="171">
        <v>33.96</v>
      </c>
      <c r="I408" s="172"/>
      <c r="L408" s="168"/>
      <c r="M408" s="173"/>
      <c r="T408" s="174"/>
      <c r="AT408" s="169" t="s">
        <v>143</v>
      </c>
      <c r="AU408" s="169" t="s">
        <v>85</v>
      </c>
      <c r="AV408" s="14" t="s">
        <v>139</v>
      </c>
      <c r="AW408" s="14" t="s">
        <v>37</v>
      </c>
      <c r="AX408" s="14" t="s">
        <v>83</v>
      </c>
      <c r="AY408" s="169" t="s">
        <v>131</v>
      </c>
    </row>
    <row r="409" spans="2:65" s="1" customFormat="1" ht="16.5" customHeight="1">
      <c r="B409" s="32"/>
      <c r="C409" s="158" t="s">
        <v>695</v>
      </c>
      <c r="D409" s="158" t="s">
        <v>213</v>
      </c>
      <c r="E409" s="159" t="s">
        <v>696</v>
      </c>
      <c r="F409" s="160" t="s">
        <v>697</v>
      </c>
      <c r="G409" s="161" t="s">
        <v>147</v>
      </c>
      <c r="H409" s="162">
        <v>39.054000000000002</v>
      </c>
      <c r="I409" s="163"/>
      <c r="J409" s="164">
        <f>ROUND(I409*H409,2)</f>
        <v>0</v>
      </c>
      <c r="K409" s="160" t="s">
        <v>138</v>
      </c>
      <c r="L409" s="165"/>
      <c r="M409" s="166" t="s">
        <v>21</v>
      </c>
      <c r="N409" s="167" t="s">
        <v>46</v>
      </c>
      <c r="P409" s="136">
        <f>O409*H409</f>
        <v>0</v>
      </c>
      <c r="Q409" s="136">
        <v>0.02</v>
      </c>
      <c r="R409" s="136">
        <f>Q409*H409</f>
        <v>0.78108000000000011</v>
      </c>
      <c r="S409" s="136">
        <v>0</v>
      </c>
      <c r="T409" s="137">
        <f>S409*H409</f>
        <v>0</v>
      </c>
      <c r="AR409" s="138" t="s">
        <v>327</v>
      </c>
      <c r="AT409" s="138" t="s">
        <v>213</v>
      </c>
      <c r="AU409" s="138" t="s">
        <v>85</v>
      </c>
      <c r="AY409" s="17" t="s">
        <v>131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7" t="s">
        <v>83</v>
      </c>
      <c r="BK409" s="139">
        <f>ROUND(I409*H409,2)</f>
        <v>0</v>
      </c>
      <c r="BL409" s="17" t="s">
        <v>230</v>
      </c>
      <c r="BM409" s="138" t="s">
        <v>698</v>
      </c>
    </row>
    <row r="410" spans="2:65" s="12" customFormat="1" ht="10.199999999999999">
      <c r="B410" s="144"/>
      <c r="D410" s="145" t="s">
        <v>143</v>
      </c>
      <c r="E410" s="146" t="s">
        <v>21</v>
      </c>
      <c r="F410" s="147" t="s">
        <v>662</v>
      </c>
      <c r="H410" s="148">
        <v>33.96</v>
      </c>
      <c r="I410" s="149"/>
      <c r="L410" s="144"/>
      <c r="M410" s="150"/>
      <c r="T410" s="151"/>
      <c r="AT410" s="146" t="s">
        <v>143</v>
      </c>
      <c r="AU410" s="146" t="s">
        <v>85</v>
      </c>
      <c r="AV410" s="12" t="s">
        <v>85</v>
      </c>
      <c r="AW410" s="12" t="s">
        <v>37</v>
      </c>
      <c r="AX410" s="12" t="s">
        <v>83</v>
      </c>
      <c r="AY410" s="146" t="s">
        <v>131</v>
      </c>
    </row>
    <row r="411" spans="2:65" s="12" customFormat="1" ht="10.199999999999999">
      <c r="B411" s="144"/>
      <c r="D411" s="145" t="s">
        <v>143</v>
      </c>
      <c r="F411" s="147" t="s">
        <v>699</v>
      </c>
      <c r="H411" s="148">
        <v>39.054000000000002</v>
      </c>
      <c r="I411" s="149"/>
      <c r="L411" s="144"/>
      <c r="M411" s="150"/>
      <c r="T411" s="151"/>
      <c r="AT411" s="146" t="s">
        <v>143</v>
      </c>
      <c r="AU411" s="146" t="s">
        <v>85</v>
      </c>
      <c r="AV411" s="12" t="s">
        <v>85</v>
      </c>
      <c r="AW411" s="12" t="s">
        <v>4</v>
      </c>
      <c r="AX411" s="12" t="s">
        <v>83</v>
      </c>
      <c r="AY411" s="146" t="s">
        <v>131</v>
      </c>
    </row>
    <row r="412" spans="2:65" s="1" customFormat="1" ht="24.15" customHeight="1">
      <c r="B412" s="32"/>
      <c r="C412" s="127" t="s">
        <v>700</v>
      </c>
      <c r="D412" s="127" t="s">
        <v>134</v>
      </c>
      <c r="E412" s="128" t="s">
        <v>701</v>
      </c>
      <c r="F412" s="129" t="s">
        <v>702</v>
      </c>
      <c r="G412" s="130" t="s">
        <v>147</v>
      </c>
      <c r="H412" s="131">
        <v>34.814999999999998</v>
      </c>
      <c r="I412" s="132"/>
      <c r="J412" s="133">
        <f>ROUND(I412*H412,2)</f>
        <v>0</v>
      </c>
      <c r="K412" s="129" t="s">
        <v>21</v>
      </c>
      <c r="L412" s="32"/>
      <c r="M412" s="134" t="s">
        <v>21</v>
      </c>
      <c r="N412" s="135" t="s">
        <v>46</v>
      </c>
      <c r="P412" s="136">
        <f>O412*H412</f>
        <v>0</v>
      </c>
      <c r="Q412" s="136">
        <v>0</v>
      </c>
      <c r="R412" s="136">
        <f>Q412*H412</f>
        <v>0</v>
      </c>
      <c r="S412" s="136">
        <v>0</v>
      </c>
      <c r="T412" s="137">
        <f>S412*H412</f>
        <v>0</v>
      </c>
      <c r="AR412" s="138" t="s">
        <v>230</v>
      </c>
      <c r="AT412" s="138" t="s">
        <v>134</v>
      </c>
      <c r="AU412" s="138" t="s">
        <v>85</v>
      </c>
      <c r="AY412" s="17" t="s">
        <v>131</v>
      </c>
      <c r="BE412" s="139">
        <f>IF(N412="základní",J412,0)</f>
        <v>0</v>
      </c>
      <c r="BF412" s="139">
        <f>IF(N412="snížená",J412,0)</f>
        <v>0</v>
      </c>
      <c r="BG412" s="139">
        <f>IF(N412="zákl. přenesená",J412,0)</f>
        <v>0</v>
      </c>
      <c r="BH412" s="139">
        <f>IF(N412="sníž. přenesená",J412,0)</f>
        <v>0</v>
      </c>
      <c r="BI412" s="139">
        <f>IF(N412="nulová",J412,0)</f>
        <v>0</v>
      </c>
      <c r="BJ412" s="17" t="s">
        <v>83</v>
      </c>
      <c r="BK412" s="139">
        <f>ROUND(I412*H412,2)</f>
        <v>0</v>
      </c>
      <c r="BL412" s="17" t="s">
        <v>230</v>
      </c>
      <c r="BM412" s="138" t="s">
        <v>703</v>
      </c>
    </row>
    <row r="413" spans="2:65" s="12" customFormat="1" ht="10.199999999999999">
      <c r="B413" s="144"/>
      <c r="D413" s="145" t="s">
        <v>143</v>
      </c>
      <c r="E413" s="146" t="s">
        <v>21</v>
      </c>
      <c r="F413" s="147" t="s">
        <v>662</v>
      </c>
      <c r="H413" s="148">
        <v>33.96</v>
      </c>
      <c r="I413" s="149"/>
      <c r="L413" s="144"/>
      <c r="M413" s="150"/>
      <c r="T413" s="151"/>
      <c r="AT413" s="146" t="s">
        <v>143</v>
      </c>
      <c r="AU413" s="146" t="s">
        <v>85</v>
      </c>
      <c r="AV413" s="12" t="s">
        <v>85</v>
      </c>
      <c r="AW413" s="12" t="s">
        <v>37</v>
      </c>
      <c r="AX413" s="12" t="s">
        <v>75</v>
      </c>
      <c r="AY413" s="146" t="s">
        <v>131</v>
      </c>
    </row>
    <row r="414" spans="2:65" s="12" customFormat="1" ht="10.199999999999999">
      <c r="B414" s="144"/>
      <c r="D414" s="145" t="s">
        <v>143</v>
      </c>
      <c r="E414" s="146" t="s">
        <v>21</v>
      </c>
      <c r="F414" s="147" t="s">
        <v>663</v>
      </c>
      <c r="H414" s="148">
        <v>0.51</v>
      </c>
      <c r="I414" s="149"/>
      <c r="L414" s="144"/>
      <c r="M414" s="150"/>
      <c r="T414" s="151"/>
      <c r="AT414" s="146" t="s">
        <v>143</v>
      </c>
      <c r="AU414" s="146" t="s">
        <v>85</v>
      </c>
      <c r="AV414" s="12" t="s">
        <v>85</v>
      </c>
      <c r="AW414" s="12" t="s">
        <v>37</v>
      </c>
      <c r="AX414" s="12" t="s">
        <v>75</v>
      </c>
      <c r="AY414" s="146" t="s">
        <v>131</v>
      </c>
    </row>
    <row r="415" spans="2:65" s="12" customFormat="1" ht="10.199999999999999">
      <c r="B415" s="144"/>
      <c r="D415" s="145" t="s">
        <v>143</v>
      </c>
      <c r="E415" s="146" t="s">
        <v>21</v>
      </c>
      <c r="F415" s="147" t="s">
        <v>664</v>
      </c>
      <c r="H415" s="148">
        <v>0.34499999999999997</v>
      </c>
      <c r="I415" s="149"/>
      <c r="L415" s="144"/>
      <c r="M415" s="150"/>
      <c r="T415" s="151"/>
      <c r="AT415" s="146" t="s">
        <v>143</v>
      </c>
      <c r="AU415" s="146" t="s">
        <v>85</v>
      </c>
      <c r="AV415" s="12" t="s">
        <v>85</v>
      </c>
      <c r="AW415" s="12" t="s">
        <v>37</v>
      </c>
      <c r="AX415" s="12" t="s">
        <v>75</v>
      </c>
      <c r="AY415" s="146" t="s">
        <v>131</v>
      </c>
    </row>
    <row r="416" spans="2:65" s="14" customFormat="1" ht="10.199999999999999">
      <c r="B416" s="168"/>
      <c r="D416" s="145" t="s">
        <v>143</v>
      </c>
      <c r="E416" s="169" t="s">
        <v>21</v>
      </c>
      <c r="F416" s="170" t="s">
        <v>363</v>
      </c>
      <c r="H416" s="171">
        <v>34.814999999999998</v>
      </c>
      <c r="I416" s="172"/>
      <c r="L416" s="168"/>
      <c r="M416" s="173"/>
      <c r="T416" s="174"/>
      <c r="AT416" s="169" t="s">
        <v>143</v>
      </c>
      <c r="AU416" s="169" t="s">
        <v>85</v>
      </c>
      <c r="AV416" s="14" t="s">
        <v>139</v>
      </c>
      <c r="AW416" s="14" t="s">
        <v>37</v>
      </c>
      <c r="AX416" s="14" t="s">
        <v>83</v>
      </c>
      <c r="AY416" s="169" t="s">
        <v>131</v>
      </c>
    </row>
    <row r="417" spans="2:65" s="1" customFormat="1" ht="16.5" customHeight="1">
      <c r="B417" s="32"/>
      <c r="C417" s="127" t="s">
        <v>704</v>
      </c>
      <c r="D417" s="127" t="s">
        <v>134</v>
      </c>
      <c r="E417" s="128" t="s">
        <v>705</v>
      </c>
      <c r="F417" s="129" t="s">
        <v>706</v>
      </c>
      <c r="G417" s="130" t="s">
        <v>147</v>
      </c>
      <c r="H417" s="131">
        <v>1.2</v>
      </c>
      <c r="I417" s="132"/>
      <c r="J417" s="133">
        <f>ROUND(I417*H417,2)</f>
        <v>0</v>
      </c>
      <c r="K417" s="129" t="s">
        <v>138</v>
      </c>
      <c r="L417" s="32"/>
      <c r="M417" s="134" t="s">
        <v>21</v>
      </c>
      <c r="N417" s="135" t="s">
        <v>46</v>
      </c>
      <c r="P417" s="136">
        <f>O417*H417</f>
        <v>0</v>
      </c>
      <c r="Q417" s="136">
        <v>5.6999999999999998E-4</v>
      </c>
      <c r="R417" s="136">
        <f>Q417*H417</f>
        <v>6.8399999999999993E-4</v>
      </c>
      <c r="S417" s="136">
        <v>0</v>
      </c>
      <c r="T417" s="137">
        <f>S417*H417</f>
        <v>0</v>
      </c>
      <c r="AR417" s="138" t="s">
        <v>230</v>
      </c>
      <c r="AT417" s="138" t="s">
        <v>134</v>
      </c>
      <c r="AU417" s="138" t="s">
        <v>85</v>
      </c>
      <c r="AY417" s="17" t="s">
        <v>131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7" t="s">
        <v>83</v>
      </c>
      <c r="BK417" s="139">
        <f>ROUND(I417*H417,2)</f>
        <v>0</v>
      </c>
      <c r="BL417" s="17" t="s">
        <v>230</v>
      </c>
      <c r="BM417" s="138" t="s">
        <v>707</v>
      </c>
    </row>
    <row r="418" spans="2:65" s="1" customFormat="1" ht="10.199999999999999">
      <c r="B418" s="32"/>
      <c r="D418" s="140" t="s">
        <v>141</v>
      </c>
      <c r="F418" s="141" t="s">
        <v>708</v>
      </c>
      <c r="I418" s="142"/>
      <c r="L418" s="32"/>
      <c r="M418" s="143"/>
      <c r="T418" s="53"/>
      <c r="AT418" s="17" t="s">
        <v>141</v>
      </c>
      <c r="AU418" s="17" t="s">
        <v>85</v>
      </c>
    </row>
    <row r="419" spans="2:65" s="12" customFormat="1" ht="10.199999999999999">
      <c r="B419" s="144"/>
      <c r="D419" s="145" t="s">
        <v>143</v>
      </c>
      <c r="E419" s="146" t="s">
        <v>21</v>
      </c>
      <c r="F419" s="147" t="s">
        <v>709</v>
      </c>
      <c r="H419" s="148">
        <v>1.2</v>
      </c>
      <c r="I419" s="149"/>
      <c r="L419" s="144"/>
      <c r="M419" s="150"/>
      <c r="T419" s="151"/>
      <c r="AT419" s="146" t="s">
        <v>143</v>
      </c>
      <c r="AU419" s="146" t="s">
        <v>85</v>
      </c>
      <c r="AV419" s="12" t="s">
        <v>85</v>
      </c>
      <c r="AW419" s="12" t="s">
        <v>37</v>
      </c>
      <c r="AX419" s="12" t="s">
        <v>83</v>
      </c>
      <c r="AY419" s="146" t="s">
        <v>131</v>
      </c>
    </row>
    <row r="420" spans="2:65" s="1" customFormat="1" ht="16.5" customHeight="1">
      <c r="B420" s="32"/>
      <c r="C420" s="158" t="s">
        <v>710</v>
      </c>
      <c r="D420" s="158" t="s">
        <v>213</v>
      </c>
      <c r="E420" s="159" t="s">
        <v>711</v>
      </c>
      <c r="F420" s="160" t="s">
        <v>712</v>
      </c>
      <c r="G420" s="161" t="s">
        <v>147</v>
      </c>
      <c r="H420" s="162">
        <v>1.32</v>
      </c>
      <c r="I420" s="163"/>
      <c r="J420" s="164">
        <f>ROUND(I420*H420,2)</f>
        <v>0</v>
      </c>
      <c r="K420" s="160" t="s">
        <v>138</v>
      </c>
      <c r="L420" s="165"/>
      <c r="M420" s="166" t="s">
        <v>21</v>
      </c>
      <c r="N420" s="167" t="s">
        <v>46</v>
      </c>
      <c r="P420" s="136">
        <f>O420*H420</f>
        <v>0</v>
      </c>
      <c r="Q420" s="136">
        <v>0.01</v>
      </c>
      <c r="R420" s="136">
        <f>Q420*H420</f>
        <v>1.3200000000000002E-2</v>
      </c>
      <c r="S420" s="136">
        <v>0</v>
      </c>
      <c r="T420" s="137">
        <f>S420*H420</f>
        <v>0</v>
      </c>
      <c r="AR420" s="138" t="s">
        <v>327</v>
      </c>
      <c r="AT420" s="138" t="s">
        <v>213</v>
      </c>
      <c r="AU420" s="138" t="s">
        <v>85</v>
      </c>
      <c r="AY420" s="17" t="s">
        <v>131</v>
      </c>
      <c r="BE420" s="139">
        <f>IF(N420="základní",J420,0)</f>
        <v>0</v>
      </c>
      <c r="BF420" s="139">
        <f>IF(N420="snížená",J420,0)</f>
        <v>0</v>
      </c>
      <c r="BG420" s="139">
        <f>IF(N420="zákl. přenesená",J420,0)</f>
        <v>0</v>
      </c>
      <c r="BH420" s="139">
        <f>IF(N420="sníž. přenesená",J420,0)</f>
        <v>0</v>
      </c>
      <c r="BI420" s="139">
        <f>IF(N420="nulová",J420,0)</f>
        <v>0</v>
      </c>
      <c r="BJ420" s="17" t="s">
        <v>83</v>
      </c>
      <c r="BK420" s="139">
        <f>ROUND(I420*H420,2)</f>
        <v>0</v>
      </c>
      <c r="BL420" s="17" t="s">
        <v>230</v>
      </c>
      <c r="BM420" s="138" t="s">
        <v>713</v>
      </c>
    </row>
    <row r="421" spans="2:65" s="12" customFormat="1" ht="10.199999999999999">
      <c r="B421" s="144"/>
      <c r="D421" s="145" t="s">
        <v>143</v>
      </c>
      <c r="F421" s="147" t="s">
        <v>714</v>
      </c>
      <c r="H421" s="148">
        <v>1.32</v>
      </c>
      <c r="I421" s="149"/>
      <c r="L421" s="144"/>
      <c r="M421" s="150"/>
      <c r="T421" s="151"/>
      <c r="AT421" s="146" t="s">
        <v>143</v>
      </c>
      <c r="AU421" s="146" t="s">
        <v>85</v>
      </c>
      <c r="AV421" s="12" t="s">
        <v>85</v>
      </c>
      <c r="AW421" s="12" t="s">
        <v>4</v>
      </c>
      <c r="AX421" s="12" t="s">
        <v>83</v>
      </c>
      <c r="AY421" s="146" t="s">
        <v>131</v>
      </c>
    </row>
    <row r="422" spans="2:65" s="1" customFormat="1" ht="16.5" customHeight="1">
      <c r="B422" s="32"/>
      <c r="C422" s="127" t="s">
        <v>715</v>
      </c>
      <c r="D422" s="127" t="s">
        <v>134</v>
      </c>
      <c r="E422" s="128" t="s">
        <v>716</v>
      </c>
      <c r="F422" s="129" t="s">
        <v>717</v>
      </c>
      <c r="G422" s="130" t="s">
        <v>196</v>
      </c>
      <c r="H422" s="131">
        <v>15.6</v>
      </c>
      <c r="I422" s="132"/>
      <c r="J422" s="133">
        <f>ROUND(I422*H422,2)</f>
        <v>0</v>
      </c>
      <c r="K422" s="129" t="s">
        <v>138</v>
      </c>
      <c r="L422" s="32"/>
      <c r="M422" s="134" t="s">
        <v>21</v>
      </c>
      <c r="N422" s="135" t="s">
        <v>46</v>
      </c>
      <c r="P422" s="136">
        <f>O422*H422</f>
        <v>0</v>
      </c>
      <c r="Q422" s="136">
        <v>3.0000000000000001E-5</v>
      </c>
      <c r="R422" s="136">
        <f>Q422*H422</f>
        <v>4.6799999999999999E-4</v>
      </c>
      <c r="S422" s="136">
        <v>0</v>
      </c>
      <c r="T422" s="137">
        <f>S422*H422</f>
        <v>0</v>
      </c>
      <c r="AR422" s="138" t="s">
        <v>230</v>
      </c>
      <c r="AT422" s="138" t="s">
        <v>134</v>
      </c>
      <c r="AU422" s="138" t="s">
        <v>85</v>
      </c>
      <c r="AY422" s="17" t="s">
        <v>131</v>
      </c>
      <c r="BE422" s="139">
        <f>IF(N422="základní",J422,0)</f>
        <v>0</v>
      </c>
      <c r="BF422" s="139">
        <f>IF(N422="snížená",J422,0)</f>
        <v>0</v>
      </c>
      <c r="BG422" s="139">
        <f>IF(N422="zákl. přenesená",J422,0)</f>
        <v>0</v>
      </c>
      <c r="BH422" s="139">
        <f>IF(N422="sníž. přenesená",J422,0)</f>
        <v>0</v>
      </c>
      <c r="BI422" s="139">
        <f>IF(N422="nulová",J422,0)</f>
        <v>0</v>
      </c>
      <c r="BJ422" s="17" t="s">
        <v>83</v>
      </c>
      <c r="BK422" s="139">
        <f>ROUND(I422*H422,2)</f>
        <v>0</v>
      </c>
      <c r="BL422" s="17" t="s">
        <v>230</v>
      </c>
      <c r="BM422" s="138" t="s">
        <v>718</v>
      </c>
    </row>
    <row r="423" spans="2:65" s="1" customFormat="1" ht="10.199999999999999">
      <c r="B423" s="32"/>
      <c r="D423" s="140" t="s">
        <v>141</v>
      </c>
      <c r="F423" s="141" t="s">
        <v>719</v>
      </c>
      <c r="I423" s="142"/>
      <c r="L423" s="32"/>
      <c r="M423" s="143"/>
      <c r="T423" s="53"/>
      <c r="AT423" s="17" t="s">
        <v>141</v>
      </c>
      <c r="AU423" s="17" t="s">
        <v>85</v>
      </c>
    </row>
    <row r="424" spans="2:65" s="12" customFormat="1" ht="10.199999999999999">
      <c r="B424" s="144"/>
      <c r="D424" s="145" t="s">
        <v>143</v>
      </c>
      <c r="E424" s="146" t="s">
        <v>21</v>
      </c>
      <c r="F424" s="147" t="s">
        <v>199</v>
      </c>
      <c r="H424" s="148">
        <v>15.6</v>
      </c>
      <c r="I424" s="149"/>
      <c r="L424" s="144"/>
      <c r="M424" s="150"/>
      <c r="T424" s="151"/>
      <c r="AT424" s="146" t="s">
        <v>143</v>
      </c>
      <c r="AU424" s="146" t="s">
        <v>85</v>
      </c>
      <c r="AV424" s="12" t="s">
        <v>85</v>
      </c>
      <c r="AW424" s="12" t="s">
        <v>37</v>
      </c>
      <c r="AX424" s="12" t="s">
        <v>83</v>
      </c>
      <c r="AY424" s="146" t="s">
        <v>131</v>
      </c>
    </row>
    <row r="425" spans="2:65" s="13" customFormat="1" ht="10.199999999999999">
      <c r="B425" s="152"/>
      <c r="D425" s="145" t="s">
        <v>143</v>
      </c>
      <c r="E425" s="153" t="s">
        <v>21</v>
      </c>
      <c r="F425" s="154" t="s">
        <v>173</v>
      </c>
      <c r="H425" s="153" t="s">
        <v>21</v>
      </c>
      <c r="I425" s="155"/>
      <c r="L425" s="152"/>
      <c r="M425" s="156"/>
      <c r="T425" s="157"/>
      <c r="AT425" s="153" t="s">
        <v>143</v>
      </c>
      <c r="AU425" s="153" t="s">
        <v>85</v>
      </c>
      <c r="AV425" s="13" t="s">
        <v>83</v>
      </c>
      <c r="AW425" s="13" t="s">
        <v>37</v>
      </c>
      <c r="AX425" s="13" t="s">
        <v>75</v>
      </c>
      <c r="AY425" s="153" t="s">
        <v>131</v>
      </c>
    </row>
    <row r="426" spans="2:65" s="1" customFormat="1" ht="16.5" customHeight="1">
      <c r="B426" s="32"/>
      <c r="C426" s="127" t="s">
        <v>720</v>
      </c>
      <c r="D426" s="127" t="s">
        <v>134</v>
      </c>
      <c r="E426" s="128" t="s">
        <v>721</v>
      </c>
      <c r="F426" s="129" t="s">
        <v>722</v>
      </c>
      <c r="G426" s="130" t="s">
        <v>147</v>
      </c>
      <c r="H426" s="131">
        <v>34.814999999999998</v>
      </c>
      <c r="I426" s="132"/>
      <c r="J426" s="133">
        <f>ROUND(I426*H426,2)</f>
        <v>0</v>
      </c>
      <c r="K426" s="129" t="s">
        <v>138</v>
      </c>
      <c r="L426" s="32"/>
      <c r="M426" s="134" t="s">
        <v>21</v>
      </c>
      <c r="N426" s="135" t="s">
        <v>46</v>
      </c>
      <c r="P426" s="136">
        <f>O426*H426</f>
        <v>0</v>
      </c>
      <c r="Q426" s="136">
        <v>5.0000000000000002E-5</v>
      </c>
      <c r="R426" s="136">
        <f>Q426*H426</f>
        <v>1.7407499999999999E-3</v>
      </c>
      <c r="S426" s="136">
        <v>0</v>
      </c>
      <c r="T426" s="137">
        <f>S426*H426</f>
        <v>0</v>
      </c>
      <c r="AR426" s="138" t="s">
        <v>230</v>
      </c>
      <c r="AT426" s="138" t="s">
        <v>134</v>
      </c>
      <c r="AU426" s="138" t="s">
        <v>85</v>
      </c>
      <c r="AY426" s="17" t="s">
        <v>131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7" t="s">
        <v>83</v>
      </c>
      <c r="BK426" s="139">
        <f>ROUND(I426*H426,2)</f>
        <v>0</v>
      </c>
      <c r="BL426" s="17" t="s">
        <v>230</v>
      </c>
      <c r="BM426" s="138" t="s">
        <v>723</v>
      </c>
    </row>
    <row r="427" spans="2:65" s="1" customFormat="1" ht="10.199999999999999">
      <c r="B427" s="32"/>
      <c r="D427" s="140" t="s">
        <v>141</v>
      </c>
      <c r="F427" s="141" t="s">
        <v>724</v>
      </c>
      <c r="I427" s="142"/>
      <c r="L427" s="32"/>
      <c r="M427" s="143"/>
      <c r="T427" s="53"/>
      <c r="AT427" s="17" t="s">
        <v>141</v>
      </c>
      <c r="AU427" s="17" t="s">
        <v>85</v>
      </c>
    </row>
    <row r="428" spans="2:65" s="12" customFormat="1" ht="10.199999999999999">
      <c r="B428" s="144"/>
      <c r="D428" s="145" t="s">
        <v>143</v>
      </c>
      <c r="E428" s="146" t="s">
        <v>21</v>
      </c>
      <c r="F428" s="147" t="s">
        <v>662</v>
      </c>
      <c r="H428" s="148">
        <v>33.96</v>
      </c>
      <c r="I428" s="149"/>
      <c r="L428" s="144"/>
      <c r="M428" s="150"/>
      <c r="T428" s="151"/>
      <c r="AT428" s="146" t="s">
        <v>143</v>
      </c>
      <c r="AU428" s="146" t="s">
        <v>85</v>
      </c>
      <c r="AV428" s="12" t="s">
        <v>85</v>
      </c>
      <c r="AW428" s="12" t="s">
        <v>37</v>
      </c>
      <c r="AX428" s="12" t="s">
        <v>75</v>
      </c>
      <c r="AY428" s="146" t="s">
        <v>131</v>
      </c>
    </row>
    <row r="429" spans="2:65" s="12" customFormat="1" ht="10.199999999999999">
      <c r="B429" s="144"/>
      <c r="D429" s="145" t="s">
        <v>143</v>
      </c>
      <c r="E429" s="146" t="s">
        <v>21</v>
      </c>
      <c r="F429" s="147" t="s">
        <v>663</v>
      </c>
      <c r="H429" s="148">
        <v>0.51</v>
      </c>
      <c r="I429" s="149"/>
      <c r="L429" s="144"/>
      <c r="M429" s="150"/>
      <c r="T429" s="151"/>
      <c r="AT429" s="146" t="s">
        <v>143</v>
      </c>
      <c r="AU429" s="146" t="s">
        <v>85</v>
      </c>
      <c r="AV429" s="12" t="s">
        <v>85</v>
      </c>
      <c r="AW429" s="12" t="s">
        <v>37</v>
      </c>
      <c r="AX429" s="12" t="s">
        <v>75</v>
      </c>
      <c r="AY429" s="146" t="s">
        <v>131</v>
      </c>
    </row>
    <row r="430" spans="2:65" s="12" customFormat="1" ht="10.199999999999999">
      <c r="B430" s="144"/>
      <c r="D430" s="145" t="s">
        <v>143</v>
      </c>
      <c r="E430" s="146" t="s">
        <v>21</v>
      </c>
      <c r="F430" s="147" t="s">
        <v>664</v>
      </c>
      <c r="H430" s="148">
        <v>0.34499999999999997</v>
      </c>
      <c r="I430" s="149"/>
      <c r="L430" s="144"/>
      <c r="M430" s="150"/>
      <c r="T430" s="151"/>
      <c r="AT430" s="146" t="s">
        <v>143</v>
      </c>
      <c r="AU430" s="146" t="s">
        <v>85</v>
      </c>
      <c r="AV430" s="12" t="s">
        <v>85</v>
      </c>
      <c r="AW430" s="12" t="s">
        <v>37</v>
      </c>
      <c r="AX430" s="12" t="s">
        <v>75</v>
      </c>
      <c r="AY430" s="146" t="s">
        <v>131</v>
      </c>
    </row>
    <row r="431" spans="2:65" s="14" customFormat="1" ht="10.199999999999999">
      <c r="B431" s="168"/>
      <c r="D431" s="145" t="s">
        <v>143</v>
      </c>
      <c r="E431" s="169" t="s">
        <v>21</v>
      </c>
      <c r="F431" s="170" t="s">
        <v>363</v>
      </c>
      <c r="H431" s="171">
        <v>34.814999999999998</v>
      </c>
      <c r="I431" s="172"/>
      <c r="L431" s="168"/>
      <c r="M431" s="173"/>
      <c r="T431" s="174"/>
      <c r="AT431" s="169" t="s">
        <v>143</v>
      </c>
      <c r="AU431" s="169" t="s">
        <v>85</v>
      </c>
      <c r="AV431" s="14" t="s">
        <v>139</v>
      </c>
      <c r="AW431" s="14" t="s">
        <v>37</v>
      </c>
      <c r="AX431" s="14" t="s">
        <v>83</v>
      </c>
      <c r="AY431" s="169" t="s">
        <v>131</v>
      </c>
    </row>
    <row r="432" spans="2:65" s="1" customFormat="1" ht="24.15" customHeight="1">
      <c r="B432" s="32"/>
      <c r="C432" s="127" t="s">
        <v>725</v>
      </c>
      <c r="D432" s="127" t="s">
        <v>134</v>
      </c>
      <c r="E432" s="128" t="s">
        <v>726</v>
      </c>
      <c r="F432" s="129" t="s">
        <v>727</v>
      </c>
      <c r="G432" s="130" t="s">
        <v>196</v>
      </c>
      <c r="H432" s="131">
        <v>1.7</v>
      </c>
      <c r="I432" s="132"/>
      <c r="J432" s="133">
        <f>ROUND(I432*H432,2)</f>
        <v>0</v>
      </c>
      <c r="K432" s="129" t="s">
        <v>138</v>
      </c>
      <c r="L432" s="32"/>
      <c r="M432" s="134" t="s">
        <v>21</v>
      </c>
      <c r="N432" s="135" t="s">
        <v>46</v>
      </c>
      <c r="P432" s="136">
        <f>O432*H432</f>
        <v>0</v>
      </c>
      <c r="Q432" s="136">
        <v>2E-3</v>
      </c>
      <c r="R432" s="136">
        <f>Q432*H432</f>
        <v>3.3999999999999998E-3</v>
      </c>
      <c r="S432" s="136">
        <v>0</v>
      </c>
      <c r="T432" s="137">
        <f>S432*H432</f>
        <v>0</v>
      </c>
      <c r="AR432" s="138" t="s">
        <v>230</v>
      </c>
      <c r="AT432" s="138" t="s">
        <v>134</v>
      </c>
      <c r="AU432" s="138" t="s">
        <v>85</v>
      </c>
      <c r="AY432" s="17" t="s">
        <v>131</v>
      </c>
      <c r="BE432" s="139">
        <f>IF(N432="základní",J432,0)</f>
        <v>0</v>
      </c>
      <c r="BF432" s="139">
        <f>IF(N432="snížená",J432,0)</f>
        <v>0</v>
      </c>
      <c r="BG432" s="139">
        <f>IF(N432="zákl. přenesená",J432,0)</f>
        <v>0</v>
      </c>
      <c r="BH432" s="139">
        <f>IF(N432="sníž. přenesená",J432,0)</f>
        <v>0</v>
      </c>
      <c r="BI432" s="139">
        <f>IF(N432="nulová",J432,0)</f>
        <v>0</v>
      </c>
      <c r="BJ432" s="17" t="s">
        <v>83</v>
      </c>
      <c r="BK432" s="139">
        <f>ROUND(I432*H432,2)</f>
        <v>0</v>
      </c>
      <c r="BL432" s="17" t="s">
        <v>230</v>
      </c>
      <c r="BM432" s="138" t="s">
        <v>728</v>
      </c>
    </row>
    <row r="433" spans="2:65" s="1" customFormat="1" ht="10.199999999999999">
      <c r="B433" s="32"/>
      <c r="D433" s="140" t="s">
        <v>141</v>
      </c>
      <c r="F433" s="141" t="s">
        <v>729</v>
      </c>
      <c r="I433" s="142"/>
      <c r="L433" s="32"/>
      <c r="M433" s="143"/>
      <c r="T433" s="53"/>
      <c r="AT433" s="17" t="s">
        <v>141</v>
      </c>
      <c r="AU433" s="17" t="s">
        <v>85</v>
      </c>
    </row>
    <row r="434" spans="2:65" s="12" customFormat="1" ht="10.199999999999999">
      <c r="B434" s="144"/>
      <c r="D434" s="145" t="s">
        <v>143</v>
      </c>
      <c r="E434" s="146" t="s">
        <v>21</v>
      </c>
      <c r="F434" s="147" t="s">
        <v>730</v>
      </c>
      <c r="H434" s="148">
        <v>1.7</v>
      </c>
      <c r="I434" s="149"/>
      <c r="L434" s="144"/>
      <c r="M434" s="150"/>
      <c r="T434" s="151"/>
      <c r="AT434" s="146" t="s">
        <v>143</v>
      </c>
      <c r="AU434" s="146" t="s">
        <v>85</v>
      </c>
      <c r="AV434" s="12" t="s">
        <v>85</v>
      </c>
      <c r="AW434" s="12" t="s">
        <v>37</v>
      </c>
      <c r="AX434" s="12" t="s">
        <v>83</v>
      </c>
      <c r="AY434" s="146" t="s">
        <v>131</v>
      </c>
    </row>
    <row r="435" spans="2:65" s="13" customFormat="1" ht="10.199999999999999">
      <c r="B435" s="152"/>
      <c r="D435" s="145" t="s">
        <v>143</v>
      </c>
      <c r="E435" s="153" t="s">
        <v>21</v>
      </c>
      <c r="F435" s="154" t="s">
        <v>173</v>
      </c>
      <c r="H435" s="153" t="s">
        <v>21</v>
      </c>
      <c r="I435" s="155"/>
      <c r="L435" s="152"/>
      <c r="M435" s="156"/>
      <c r="T435" s="157"/>
      <c r="AT435" s="153" t="s">
        <v>143</v>
      </c>
      <c r="AU435" s="153" t="s">
        <v>85</v>
      </c>
      <c r="AV435" s="13" t="s">
        <v>83</v>
      </c>
      <c r="AW435" s="13" t="s">
        <v>37</v>
      </c>
      <c r="AX435" s="13" t="s">
        <v>75</v>
      </c>
      <c r="AY435" s="153" t="s">
        <v>131</v>
      </c>
    </row>
    <row r="436" spans="2:65" s="1" customFormat="1" ht="24.15" customHeight="1">
      <c r="B436" s="32"/>
      <c r="C436" s="127" t="s">
        <v>731</v>
      </c>
      <c r="D436" s="127" t="s">
        <v>134</v>
      </c>
      <c r="E436" s="128" t="s">
        <v>732</v>
      </c>
      <c r="F436" s="129" t="s">
        <v>733</v>
      </c>
      <c r="G436" s="130" t="s">
        <v>196</v>
      </c>
      <c r="H436" s="131">
        <v>1.1499999999999999</v>
      </c>
      <c r="I436" s="132"/>
      <c r="J436" s="133">
        <f>ROUND(I436*H436,2)</f>
        <v>0</v>
      </c>
      <c r="K436" s="129" t="s">
        <v>21</v>
      </c>
      <c r="L436" s="32"/>
      <c r="M436" s="134" t="s">
        <v>21</v>
      </c>
      <c r="N436" s="135" t="s">
        <v>46</v>
      </c>
      <c r="P436" s="136">
        <f>O436*H436</f>
        <v>0</v>
      </c>
      <c r="Q436" s="136">
        <v>9.7999999999999997E-4</v>
      </c>
      <c r="R436" s="136">
        <f>Q436*H436</f>
        <v>1.127E-3</v>
      </c>
      <c r="S436" s="136">
        <v>0</v>
      </c>
      <c r="T436" s="137">
        <f>S436*H436</f>
        <v>0</v>
      </c>
      <c r="AR436" s="138" t="s">
        <v>230</v>
      </c>
      <c r="AT436" s="138" t="s">
        <v>134</v>
      </c>
      <c r="AU436" s="138" t="s">
        <v>85</v>
      </c>
      <c r="AY436" s="17" t="s">
        <v>131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7" t="s">
        <v>83</v>
      </c>
      <c r="BK436" s="139">
        <f>ROUND(I436*H436,2)</f>
        <v>0</v>
      </c>
      <c r="BL436" s="17" t="s">
        <v>230</v>
      </c>
      <c r="BM436" s="138" t="s">
        <v>734</v>
      </c>
    </row>
    <row r="437" spans="2:65" s="12" customFormat="1" ht="10.199999999999999">
      <c r="B437" s="144"/>
      <c r="D437" s="145" t="s">
        <v>143</v>
      </c>
      <c r="E437" s="146" t="s">
        <v>21</v>
      </c>
      <c r="F437" s="147" t="s">
        <v>735</v>
      </c>
      <c r="H437" s="148">
        <v>1.1499999999999999</v>
      </c>
      <c r="I437" s="149"/>
      <c r="L437" s="144"/>
      <c r="M437" s="150"/>
      <c r="T437" s="151"/>
      <c r="AT437" s="146" t="s">
        <v>143</v>
      </c>
      <c r="AU437" s="146" t="s">
        <v>85</v>
      </c>
      <c r="AV437" s="12" t="s">
        <v>85</v>
      </c>
      <c r="AW437" s="12" t="s">
        <v>37</v>
      </c>
      <c r="AX437" s="12" t="s">
        <v>83</v>
      </c>
      <c r="AY437" s="146" t="s">
        <v>131</v>
      </c>
    </row>
    <row r="438" spans="2:65" s="13" customFormat="1" ht="10.199999999999999">
      <c r="B438" s="152"/>
      <c r="D438" s="145" t="s">
        <v>143</v>
      </c>
      <c r="E438" s="153" t="s">
        <v>21</v>
      </c>
      <c r="F438" s="154" t="s">
        <v>173</v>
      </c>
      <c r="H438" s="153" t="s">
        <v>21</v>
      </c>
      <c r="I438" s="155"/>
      <c r="L438" s="152"/>
      <c r="M438" s="156"/>
      <c r="T438" s="157"/>
      <c r="AT438" s="153" t="s">
        <v>143</v>
      </c>
      <c r="AU438" s="153" t="s">
        <v>85</v>
      </c>
      <c r="AV438" s="13" t="s">
        <v>83</v>
      </c>
      <c r="AW438" s="13" t="s">
        <v>37</v>
      </c>
      <c r="AX438" s="13" t="s">
        <v>75</v>
      </c>
      <c r="AY438" s="153" t="s">
        <v>131</v>
      </c>
    </row>
    <row r="439" spans="2:65" s="1" customFormat="1" ht="24.15" customHeight="1">
      <c r="B439" s="32"/>
      <c r="C439" s="127" t="s">
        <v>736</v>
      </c>
      <c r="D439" s="127" t="s">
        <v>134</v>
      </c>
      <c r="E439" s="128" t="s">
        <v>737</v>
      </c>
      <c r="F439" s="129" t="s">
        <v>738</v>
      </c>
      <c r="G439" s="130" t="s">
        <v>269</v>
      </c>
      <c r="H439" s="131">
        <v>1.1439999999999999</v>
      </c>
      <c r="I439" s="132"/>
      <c r="J439" s="133">
        <f>ROUND(I439*H439,2)</f>
        <v>0</v>
      </c>
      <c r="K439" s="129" t="s">
        <v>138</v>
      </c>
      <c r="L439" s="32"/>
      <c r="M439" s="134" t="s">
        <v>21</v>
      </c>
      <c r="N439" s="135" t="s">
        <v>46</v>
      </c>
      <c r="P439" s="136">
        <f>O439*H439</f>
        <v>0</v>
      </c>
      <c r="Q439" s="136">
        <v>0</v>
      </c>
      <c r="R439" s="136">
        <f>Q439*H439</f>
        <v>0</v>
      </c>
      <c r="S439" s="136">
        <v>0</v>
      </c>
      <c r="T439" s="137">
        <f>S439*H439</f>
        <v>0</v>
      </c>
      <c r="AR439" s="138" t="s">
        <v>230</v>
      </c>
      <c r="AT439" s="138" t="s">
        <v>134</v>
      </c>
      <c r="AU439" s="138" t="s">
        <v>85</v>
      </c>
      <c r="AY439" s="17" t="s">
        <v>131</v>
      </c>
      <c r="BE439" s="139">
        <f>IF(N439="základní",J439,0)</f>
        <v>0</v>
      </c>
      <c r="BF439" s="139">
        <f>IF(N439="snížená",J439,0)</f>
        <v>0</v>
      </c>
      <c r="BG439" s="139">
        <f>IF(N439="zákl. přenesená",J439,0)</f>
        <v>0</v>
      </c>
      <c r="BH439" s="139">
        <f>IF(N439="sníž. přenesená",J439,0)</f>
        <v>0</v>
      </c>
      <c r="BI439" s="139">
        <f>IF(N439="nulová",J439,0)</f>
        <v>0</v>
      </c>
      <c r="BJ439" s="17" t="s">
        <v>83</v>
      </c>
      <c r="BK439" s="139">
        <f>ROUND(I439*H439,2)</f>
        <v>0</v>
      </c>
      <c r="BL439" s="17" t="s">
        <v>230</v>
      </c>
      <c r="BM439" s="138" t="s">
        <v>739</v>
      </c>
    </row>
    <row r="440" spans="2:65" s="1" customFormat="1" ht="10.199999999999999">
      <c r="B440" s="32"/>
      <c r="D440" s="140" t="s">
        <v>141</v>
      </c>
      <c r="F440" s="141" t="s">
        <v>740</v>
      </c>
      <c r="I440" s="142"/>
      <c r="L440" s="32"/>
      <c r="M440" s="143"/>
      <c r="T440" s="53"/>
      <c r="AT440" s="17" t="s">
        <v>141</v>
      </c>
      <c r="AU440" s="17" t="s">
        <v>85</v>
      </c>
    </row>
    <row r="441" spans="2:65" s="11" customFormat="1" ht="22.8" customHeight="1">
      <c r="B441" s="115"/>
      <c r="D441" s="116" t="s">
        <v>74</v>
      </c>
      <c r="E441" s="125" t="s">
        <v>741</v>
      </c>
      <c r="F441" s="125" t="s">
        <v>742</v>
      </c>
      <c r="I441" s="118"/>
      <c r="J441" s="126">
        <f>BK441</f>
        <v>0</v>
      </c>
      <c r="L441" s="115"/>
      <c r="M441" s="120"/>
      <c r="P441" s="121">
        <f>SUM(P442:P493)</f>
        <v>0</v>
      </c>
      <c r="R441" s="121">
        <f>SUM(R442:R493)</f>
        <v>1.0588250000000002E-2</v>
      </c>
      <c r="T441" s="122">
        <f>SUM(T442:T493)</f>
        <v>0</v>
      </c>
      <c r="AR441" s="116" t="s">
        <v>85</v>
      </c>
      <c r="AT441" s="123" t="s">
        <v>74</v>
      </c>
      <c r="AU441" s="123" t="s">
        <v>83</v>
      </c>
      <c r="AY441" s="116" t="s">
        <v>131</v>
      </c>
      <c r="BK441" s="124">
        <f>SUM(BK442:BK493)</f>
        <v>0</v>
      </c>
    </row>
    <row r="442" spans="2:65" s="1" customFormat="1" ht="24.15" customHeight="1">
      <c r="B442" s="32"/>
      <c r="C442" s="127" t="s">
        <v>743</v>
      </c>
      <c r="D442" s="127" t="s">
        <v>134</v>
      </c>
      <c r="E442" s="128" t="s">
        <v>744</v>
      </c>
      <c r="F442" s="129" t="s">
        <v>745</v>
      </c>
      <c r="G442" s="130" t="s">
        <v>147</v>
      </c>
      <c r="H442" s="131">
        <v>2.4249999999999998</v>
      </c>
      <c r="I442" s="132"/>
      <c r="J442" s="133">
        <f>ROUND(I442*H442,2)</f>
        <v>0</v>
      </c>
      <c r="K442" s="129" t="s">
        <v>138</v>
      </c>
      <c r="L442" s="32"/>
      <c r="M442" s="134" t="s">
        <v>21</v>
      </c>
      <c r="N442" s="135" t="s">
        <v>46</v>
      </c>
      <c r="P442" s="136">
        <f>O442*H442</f>
        <v>0</v>
      </c>
      <c r="Q442" s="136">
        <v>8.0000000000000007E-5</v>
      </c>
      <c r="R442" s="136">
        <f>Q442*H442</f>
        <v>1.94E-4</v>
      </c>
      <c r="S442" s="136">
        <v>0</v>
      </c>
      <c r="T442" s="137">
        <f>S442*H442</f>
        <v>0</v>
      </c>
      <c r="AR442" s="138" t="s">
        <v>230</v>
      </c>
      <c r="AT442" s="138" t="s">
        <v>134</v>
      </c>
      <c r="AU442" s="138" t="s">
        <v>85</v>
      </c>
      <c r="AY442" s="17" t="s">
        <v>131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7" t="s">
        <v>83</v>
      </c>
      <c r="BK442" s="139">
        <f>ROUND(I442*H442,2)</f>
        <v>0</v>
      </c>
      <c r="BL442" s="17" t="s">
        <v>230</v>
      </c>
      <c r="BM442" s="138" t="s">
        <v>746</v>
      </c>
    </row>
    <row r="443" spans="2:65" s="1" customFormat="1" ht="10.199999999999999">
      <c r="B443" s="32"/>
      <c r="D443" s="140" t="s">
        <v>141</v>
      </c>
      <c r="F443" s="141" t="s">
        <v>747</v>
      </c>
      <c r="I443" s="142"/>
      <c r="L443" s="32"/>
      <c r="M443" s="143"/>
      <c r="T443" s="53"/>
      <c r="AT443" s="17" t="s">
        <v>141</v>
      </c>
      <c r="AU443" s="17" t="s">
        <v>85</v>
      </c>
    </row>
    <row r="444" spans="2:65" s="12" customFormat="1" ht="10.199999999999999">
      <c r="B444" s="144"/>
      <c r="D444" s="145" t="s">
        <v>143</v>
      </c>
      <c r="E444" s="146" t="s">
        <v>21</v>
      </c>
      <c r="F444" s="147" t="s">
        <v>748</v>
      </c>
      <c r="H444" s="148">
        <v>2.4249999999999998</v>
      </c>
      <c r="I444" s="149"/>
      <c r="L444" s="144"/>
      <c r="M444" s="150"/>
      <c r="T444" s="151"/>
      <c r="AT444" s="146" t="s">
        <v>143</v>
      </c>
      <c r="AU444" s="146" t="s">
        <v>85</v>
      </c>
      <c r="AV444" s="12" t="s">
        <v>85</v>
      </c>
      <c r="AW444" s="12" t="s">
        <v>37</v>
      </c>
      <c r="AX444" s="12" t="s">
        <v>83</v>
      </c>
      <c r="AY444" s="146" t="s">
        <v>131</v>
      </c>
    </row>
    <row r="445" spans="2:65" s="1" customFormat="1" ht="16.5" customHeight="1">
      <c r="B445" s="32"/>
      <c r="C445" s="127" t="s">
        <v>749</v>
      </c>
      <c r="D445" s="127" t="s">
        <v>134</v>
      </c>
      <c r="E445" s="128" t="s">
        <v>750</v>
      </c>
      <c r="F445" s="129" t="s">
        <v>751</v>
      </c>
      <c r="G445" s="130" t="s">
        <v>147</v>
      </c>
      <c r="H445" s="131">
        <v>2.4249999999999998</v>
      </c>
      <c r="I445" s="132"/>
      <c r="J445" s="133">
        <f>ROUND(I445*H445,2)</f>
        <v>0</v>
      </c>
      <c r="K445" s="129" t="s">
        <v>138</v>
      </c>
      <c r="L445" s="32"/>
      <c r="M445" s="134" t="s">
        <v>21</v>
      </c>
      <c r="N445" s="135" t="s">
        <v>46</v>
      </c>
      <c r="P445" s="136">
        <f>O445*H445</f>
        <v>0</v>
      </c>
      <c r="Q445" s="136">
        <v>1.7000000000000001E-4</v>
      </c>
      <c r="R445" s="136">
        <f>Q445*H445</f>
        <v>4.1225000000000002E-4</v>
      </c>
      <c r="S445" s="136">
        <v>0</v>
      </c>
      <c r="T445" s="137">
        <f>S445*H445</f>
        <v>0</v>
      </c>
      <c r="AR445" s="138" t="s">
        <v>230</v>
      </c>
      <c r="AT445" s="138" t="s">
        <v>134</v>
      </c>
      <c r="AU445" s="138" t="s">
        <v>85</v>
      </c>
      <c r="AY445" s="17" t="s">
        <v>131</v>
      </c>
      <c r="BE445" s="139">
        <f>IF(N445="základní",J445,0)</f>
        <v>0</v>
      </c>
      <c r="BF445" s="139">
        <f>IF(N445="snížená",J445,0)</f>
        <v>0</v>
      </c>
      <c r="BG445" s="139">
        <f>IF(N445="zákl. přenesená",J445,0)</f>
        <v>0</v>
      </c>
      <c r="BH445" s="139">
        <f>IF(N445="sníž. přenesená",J445,0)</f>
        <v>0</v>
      </c>
      <c r="BI445" s="139">
        <f>IF(N445="nulová",J445,0)</f>
        <v>0</v>
      </c>
      <c r="BJ445" s="17" t="s">
        <v>83</v>
      </c>
      <c r="BK445" s="139">
        <f>ROUND(I445*H445,2)</f>
        <v>0</v>
      </c>
      <c r="BL445" s="17" t="s">
        <v>230</v>
      </c>
      <c r="BM445" s="138" t="s">
        <v>752</v>
      </c>
    </row>
    <row r="446" spans="2:65" s="1" customFormat="1" ht="10.199999999999999">
      <c r="B446" s="32"/>
      <c r="D446" s="140" t="s">
        <v>141</v>
      </c>
      <c r="F446" s="141" t="s">
        <v>753</v>
      </c>
      <c r="I446" s="142"/>
      <c r="L446" s="32"/>
      <c r="M446" s="143"/>
      <c r="T446" s="53"/>
      <c r="AT446" s="17" t="s">
        <v>141</v>
      </c>
      <c r="AU446" s="17" t="s">
        <v>85</v>
      </c>
    </row>
    <row r="447" spans="2:65" s="12" customFormat="1" ht="10.199999999999999">
      <c r="B447" s="144"/>
      <c r="D447" s="145" t="s">
        <v>143</v>
      </c>
      <c r="E447" s="146" t="s">
        <v>21</v>
      </c>
      <c r="F447" s="147" t="s">
        <v>748</v>
      </c>
      <c r="H447" s="148">
        <v>2.4249999999999998</v>
      </c>
      <c r="I447" s="149"/>
      <c r="L447" s="144"/>
      <c r="M447" s="150"/>
      <c r="T447" s="151"/>
      <c r="AT447" s="146" t="s">
        <v>143</v>
      </c>
      <c r="AU447" s="146" t="s">
        <v>85</v>
      </c>
      <c r="AV447" s="12" t="s">
        <v>85</v>
      </c>
      <c r="AW447" s="12" t="s">
        <v>37</v>
      </c>
      <c r="AX447" s="12" t="s">
        <v>83</v>
      </c>
      <c r="AY447" s="146" t="s">
        <v>131</v>
      </c>
    </row>
    <row r="448" spans="2:65" s="1" customFormat="1" ht="16.5" customHeight="1">
      <c r="B448" s="32"/>
      <c r="C448" s="127" t="s">
        <v>754</v>
      </c>
      <c r="D448" s="127" t="s">
        <v>134</v>
      </c>
      <c r="E448" s="128" t="s">
        <v>755</v>
      </c>
      <c r="F448" s="129" t="s">
        <v>756</v>
      </c>
      <c r="G448" s="130" t="s">
        <v>147</v>
      </c>
      <c r="H448" s="131">
        <v>2.4249999999999998</v>
      </c>
      <c r="I448" s="132"/>
      <c r="J448" s="133">
        <f>ROUND(I448*H448,2)</f>
        <v>0</v>
      </c>
      <c r="K448" s="129" t="s">
        <v>138</v>
      </c>
      <c r="L448" s="32"/>
      <c r="M448" s="134" t="s">
        <v>21</v>
      </c>
      <c r="N448" s="135" t="s">
        <v>46</v>
      </c>
      <c r="P448" s="136">
        <f>O448*H448</f>
        <v>0</v>
      </c>
      <c r="Q448" s="136">
        <v>1.2E-4</v>
      </c>
      <c r="R448" s="136">
        <f>Q448*H448</f>
        <v>2.9099999999999997E-4</v>
      </c>
      <c r="S448" s="136">
        <v>0</v>
      </c>
      <c r="T448" s="137">
        <f>S448*H448</f>
        <v>0</v>
      </c>
      <c r="AR448" s="138" t="s">
        <v>230</v>
      </c>
      <c r="AT448" s="138" t="s">
        <v>134</v>
      </c>
      <c r="AU448" s="138" t="s">
        <v>85</v>
      </c>
      <c r="AY448" s="17" t="s">
        <v>131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7" t="s">
        <v>83</v>
      </c>
      <c r="BK448" s="139">
        <f>ROUND(I448*H448,2)</f>
        <v>0</v>
      </c>
      <c r="BL448" s="17" t="s">
        <v>230</v>
      </c>
      <c r="BM448" s="138" t="s">
        <v>757</v>
      </c>
    </row>
    <row r="449" spans="2:65" s="1" customFormat="1" ht="10.199999999999999">
      <c r="B449" s="32"/>
      <c r="D449" s="140" t="s">
        <v>141</v>
      </c>
      <c r="F449" s="141" t="s">
        <v>758</v>
      </c>
      <c r="I449" s="142"/>
      <c r="L449" s="32"/>
      <c r="M449" s="143"/>
      <c r="T449" s="53"/>
      <c r="AT449" s="17" t="s">
        <v>141</v>
      </c>
      <c r="AU449" s="17" t="s">
        <v>85</v>
      </c>
    </row>
    <row r="450" spans="2:65" s="12" customFormat="1" ht="10.199999999999999">
      <c r="B450" s="144"/>
      <c r="D450" s="145" t="s">
        <v>143</v>
      </c>
      <c r="E450" s="146" t="s">
        <v>21</v>
      </c>
      <c r="F450" s="147" t="s">
        <v>748</v>
      </c>
      <c r="H450" s="148">
        <v>2.4249999999999998</v>
      </c>
      <c r="I450" s="149"/>
      <c r="L450" s="144"/>
      <c r="M450" s="150"/>
      <c r="T450" s="151"/>
      <c r="AT450" s="146" t="s">
        <v>143</v>
      </c>
      <c r="AU450" s="146" t="s">
        <v>85</v>
      </c>
      <c r="AV450" s="12" t="s">
        <v>85</v>
      </c>
      <c r="AW450" s="12" t="s">
        <v>37</v>
      </c>
      <c r="AX450" s="12" t="s">
        <v>83</v>
      </c>
      <c r="AY450" s="146" t="s">
        <v>131</v>
      </c>
    </row>
    <row r="451" spans="2:65" s="1" customFormat="1" ht="16.5" customHeight="1">
      <c r="B451" s="32"/>
      <c r="C451" s="127" t="s">
        <v>759</v>
      </c>
      <c r="D451" s="127" t="s">
        <v>134</v>
      </c>
      <c r="E451" s="128" t="s">
        <v>760</v>
      </c>
      <c r="F451" s="129" t="s">
        <v>761</v>
      </c>
      <c r="G451" s="130" t="s">
        <v>147</v>
      </c>
      <c r="H451" s="131">
        <v>2.4249999999999998</v>
      </c>
      <c r="I451" s="132"/>
      <c r="J451" s="133">
        <f>ROUND(I451*H451,2)</f>
        <v>0</v>
      </c>
      <c r="K451" s="129" t="s">
        <v>138</v>
      </c>
      <c r="L451" s="32"/>
      <c r="M451" s="134" t="s">
        <v>21</v>
      </c>
      <c r="N451" s="135" t="s">
        <v>46</v>
      </c>
      <c r="P451" s="136">
        <f>O451*H451</f>
        <v>0</v>
      </c>
      <c r="Q451" s="136">
        <v>1.2E-4</v>
      </c>
      <c r="R451" s="136">
        <f>Q451*H451</f>
        <v>2.9099999999999997E-4</v>
      </c>
      <c r="S451" s="136">
        <v>0</v>
      </c>
      <c r="T451" s="137">
        <f>S451*H451</f>
        <v>0</v>
      </c>
      <c r="AR451" s="138" t="s">
        <v>139</v>
      </c>
      <c r="AT451" s="138" t="s">
        <v>134</v>
      </c>
      <c r="AU451" s="138" t="s">
        <v>85</v>
      </c>
      <c r="AY451" s="17" t="s">
        <v>131</v>
      </c>
      <c r="BE451" s="139">
        <f>IF(N451="základní",J451,0)</f>
        <v>0</v>
      </c>
      <c r="BF451" s="139">
        <f>IF(N451="snížená",J451,0)</f>
        <v>0</v>
      </c>
      <c r="BG451" s="139">
        <f>IF(N451="zákl. přenesená",J451,0)</f>
        <v>0</v>
      </c>
      <c r="BH451" s="139">
        <f>IF(N451="sníž. přenesená",J451,0)</f>
        <v>0</v>
      </c>
      <c r="BI451" s="139">
        <f>IF(N451="nulová",J451,0)</f>
        <v>0</v>
      </c>
      <c r="BJ451" s="17" t="s">
        <v>83</v>
      </c>
      <c r="BK451" s="139">
        <f>ROUND(I451*H451,2)</f>
        <v>0</v>
      </c>
      <c r="BL451" s="17" t="s">
        <v>139</v>
      </c>
      <c r="BM451" s="138" t="s">
        <v>762</v>
      </c>
    </row>
    <row r="452" spans="2:65" s="1" customFormat="1" ht="10.199999999999999">
      <c r="B452" s="32"/>
      <c r="D452" s="140" t="s">
        <v>141</v>
      </c>
      <c r="F452" s="141" t="s">
        <v>763</v>
      </c>
      <c r="I452" s="142"/>
      <c r="L452" s="32"/>
      <c r="M452" s="143"/>
      <c r="T452" s="53"/>
      <c r="AT452" s="17" t="s">
        <v>141</v>
      </c>
      <c r="AU452" s="17" t="s">
        <v>85</v>
      </c>
    </row>
    <row r="453" spans="2:65" s="12" customFormat="1" ht="10.199999999999999">
      <c r="B453" s="144"/>
      <c r="D453" s="145" t="s">
        <v>143</v>
      </c>
      <c r="E453" s="146" t="s">
        <v>21</v>
      </c>
      <c r="F453" s="147" t="s">
        <v>764</v>
      </c>
      <c r="H453" s="148">
        <v>2.4249999999999998</v>
      </c>
      <c r="I453" s="149"/>
      <c r="L453" s="144"/>
      <c r="M453" s="150"/>
      <c r="T453" s="151"/>
      <c r="AT453" s="146" t="s">
        <v>143</v>
      </c>
      <c r="AU453" s="146" t="s">
        <v>85</v>
      </c>
      <c r="AV453" s="12" t="s">
        <v>85</v>
      </c>
      <c r="AW453" s="12" t="s">
        <v>37</v>
      </c>
      <c r="AX453" s="12" t="s">
        <v>83</v>
      </c>
      <c r="AY453" s="146" t="s">
        <v>131</v>
      </c>
    </row>
    <row r="454" spans="2:65" s="1" customFormat="1" ht="16.5" customHeight="1">
      <c r="B454" s="32"/>
      <c r="C454" s="127" t="s">
        <v>765</v>
      </c>
      <c r="D454" s="127" t="s">
        <v>134</v>
      </c>
      <c r="E454" s="128" t="s">
        <v>766</v>
      </c>
      <c r="F454" s="129" t="s">
        <v>767</v>
      </c>
      <c r="G454" s="130" t="s">
        <v>147</v>
      </c>
      <c r="H454" s="131">
        <v>7.2</v>
      </c>
      <c r="I454" s="132"/>
      <c r="J454" s="133">
        <f>ROUND(I454*H454,2)</f>
        <v>0</v>
      </c>
      <c r="K454" s="129" t="s">
        <v>138</v>
      </c>
      <c r="L454" s="32"/>
      <c r="M454" s="134" t="s">
        <v>21</v>
      </c>
      <c r="N454" s="135" t="s">
        <v>46</v>
      </c>
      <c r="P454" s="136">
        <f>O454*H454</f>
        <v>0</v>
      </c>
      <c r="Q454" s="136">
        <v>9.0000000000000006E-5</v>
      </c>
      <c r="R454" s="136">
        <f>Q454*H454</f>
        <v>6.4800000000000003E-4</v>
      </c>
      <c r="S454" s="136">
        <v>0</v>
      </c>
      <c r="T454" s="137">
        <f>S454*H454</f>
        <v>0</v>
      </c>
      <c r="AR454" s="138" t="s">
        <v>230</v>
      </c>
      <c r="AT454" s="138" t="s">
        <v>134</v>
      </c>
      <c r="AU454" s="138" t="s">
        <v>85</v>
      </c>
      <c r="AY454" s="17" t="s">
        <v>131</v>
      </c>
      <c r="BE454" s="139">
        <f>IF(N454="základní",J454,0)</f>
        <v>0</v>
      </c>
      <c r="BF454" s="139">
        <f>IF(N454="snížená",J454,0)</f>
        <v>0</v>
      </c>
      <c r="BG454" s="139">
        <f>IF(N454="zákl. přenesená",J454,0)</f>
        <v>0</v>
      </c>
      <c r="BH454" s="139">
        <f>IF(N454="sníž. přenesená",J454,0)</f>
        <v>0</v>
      </c>
      <c r="BI454" s="139">
        <f>IF(N454="nulová",J454,0)</f>
        <v>0</v>
      </c>
      <c r="BJ454" s="17" t="s">
        <v>83</v>
      </c>
      <c r="BK454" s="139">
        <f>ROUND(I454*H454,2)</f>
        <v>0</v>
      </c>
      <c r="BL454" s="17" t="s">
        <v>230</v>
      </c>
      <c r="BM454" s="138" t="s">
        <v>768</v>
      </c>
    </row>
    <row r="455" spans="2:65" s="1" customFormat="1" ht="10.199999999999999">
      <c r="B455" s="32"/>
      <c r="D455" s="140" t="s">
        <v>141</v>
      </c>
      <c r="F455" s="141" t="s">
        <v>769</v>
      </c>
      <c r="I455" s="142"/>
      <c r="L455" s="32"/>
      <c r="M455" s="143"/>
      <c r="T455" s="53"/>
      <c r="AT455" s="17" t="s">
        <v>141</v>
      </c>
      <c r="AU455" s="17" t="s">
        <v>85</v>
      </c>
    </row>
    <row r="456" spans="2:65" s="12" customFormat="1" ht="10.199999999999999">
      <c r="B456" s="144"/>
      <c r="D456" s="145" t="s">
        <v>143</v>
      </c>
      <c r="E456" s="146" t="s">
        <v>21</v>
      </c>
      <c r="F456" s="147" t="s">
        <v>770</v>
      </c>
      <c r="H456" s="148">
        <v>7.2</v>
      </c>
      <c r="I456" s="149"/>
      <c r="L456" s="144"/>
      <c r="M456" s="150"/>
      <c r="T456" s="151"/>
      <c r="AT456" s="146" t="s">
        <v>143</v>
      </c>
      <c r="AU456" s="146" t="s">
        <v>85</v>
      </c>
      <c r="AV456" s="12" t="s">
        <v>85</v>
      </c>
      <c r="AW456" s="12" t="s">
        <v>37</v>
      </c>
      <c r="AX456" s="12" t="s">
        <v>83</v>
      </c>
      <c r="AY456" s="146" t="s">
        <v>131</v>
      </c>
    </row>
    <row r="457" spans="2:65" s="1" customFormat="1" ht="16.5" customHeight="1">
      <c r="B457" s="32"/>
      <c r="C457" s="127" t="s">
        <v>771</v>
      </c>
      <c r="D457" s="127" t="s">
        <v>134</v>
      </c>
      <c r="E457" s="128" t="s">
        <v>772</v>
      </c>
      <c r="F457" s="129" t="s">
        <v>773</v>
      </c>
      <c r="G457" s="130" t="s">
        <v>147</v>
      </c>
      <c r="H457" s="131">
        <v>7.2</v>
      </c>
      <c r="I457" s="132"/>
      <c r="J457" s="133">
        <f>ROUND(I457*H457,2)</f>
        <v>0</v>
      </c>
      <c r="K457" s="129" t="s">
        <v>138</v>
      </c>
      <c r="L457" s="32"/>
      <c r="M457" s="134" t="s">
        <v>21</v>
      </c>
      <c r="N457" s="135" t="s">
        <v>46</v>
      </c>
      <c r="P457" s="136">
        <f>O457*H457</f>
        <v>0</v>
      </c>
      <c r="Q457" s="136">
        <v>2.3000000000000001E-4</v>
      </c>
      <c r="R457" s="136">
        <f>Q457*H457</f>
        <v>1.6560000000000001E-3</v>
      </c>
      <c r="S457" s="136">
        <v>0</v>
      </c>
      <c r="T457" s="137">
        <f>S457*H457</f>
        <v>0</v>
      </c>
      <c r="AR457" s="138" t="s">
        <v>230</v>
      </c>
      <c r="AT457" s="138" t="s">
        <v>134</v>
      </c>
      <c r="AU457" s="138" t="s">
        <v>85</v>
      </c>
      <c r="AY457" s="17" t="s">
        <v>131</v>
      </c>
      <c r="BE457" s="139">
        <f>IF(N457="základní",J457,0)</f>
        <v>0</v>
      </c>
      <c r="BF457" s="139">
        <f>IF(N457="snížená",J457,0)</f>
        <v>0</v>
      </c>
      <c r="BG457" s="139">
        <f>IF(N457="zákl. přenesená",J457,0)</f>
        <v>0</v>
      </c>
      <c r="BH457" s="139">
        <f>IF(N457="sníž. přenesená",J457,0)</f>
        <v>0</v>
      </c>
      <c r="BI457" s="139">
        <f>IF(N457="nulová",J457,0)</f>
        <v>0</v>
      </c>
      <c r="BJ457" s="17" t="s">
        <v>83</v>
      </c>
      <c r="BK457" s="139">
        <f>ROUND(I457*H457,2)</f>
        <v>0</v>
      </c>
      <c r="BL457" s="17" t="s">
        <v>230</v>
      </c>
      <c r="BM457" s="138" t="s">
        <v>774</v>
      </c>
    </row>
    <row r="458" spans="2:65" s="1" customFormat="1" ht="10.199999999999999">
      <c r="B458" s="32"/>
      <c r="D458" s="140" t="s">
        <v>141</v>
      </c>
      <c r="F458" s="141" t="s">
        <v>775</v>
      </c>
      <c r="I458" s="142"/>
      <c r="L458" s="32"/>
      <c r="M458" s="143"/>
      <c r="T458" s="53"/>
      <c r="AT458" s="17" t="s">
        <v>141</v>
      </c>
      <c r="AU458" s="17" t="s">
        <v>85</v>
      </c>
    </row>
    <row r="459" spans="2:65" s="12" customFormat="1" ht="10.199999999999999">
      <c r="B459" s="144"/>
      <c r="D459" s="145" t="s">
        <v>143</v>
      </c>
      <c r="E459" s="146" t="s">
        <v>21</v>
      </c>
      <c r="F459" s="147" t="s">
        <v>770</v>
      </c>
      <c r="H459" s="148">
        <v>7.2</v>
      </c>
      <c r="I459" s="149"/>
      <c r="L459" s="144"/>
      <c r="M459" s="150"/>
      <c r="T459" s="151"/>
      <c r="AT459" s="146" t="s">
        <v>143</v>
      </c>
      <c r="AU459" s="146" t="s">
        <v>85</v>
      </c>
      <c r="AV459" s="12" t="s">
        <v>85</v>
      </c>
      <c r="AW459" s="12" t="s">
        <v>37</v>
      </c>
      <c r="AX459" s="12" t="s">
        <v>83</v>
      </c>
      <c r="AY459" s="146" t="s">
        <v>131</v>
      </c>
    </row>
    <row r="460" spans="2:65" s="1" customFormat="1" ht="24.15" customHeight="1">
      <c r="B460" s="32"/>
      <c r="C460" s="127" t="s">
        <v>776</v>
      </c>
      <c r="D460" s="127" t="s">
        <v>134</v>
      </c>
      <c r="E460" s="128" t="s">
        <v>777</v>
      </c>
      <c r="F460" s="129" t="s">
        <v>778</v>
      </c>
      <c r="G460" s="130" t="s">
        <v>196</v>
      </c>
      <c r="H460" s="131">
        <v>26.1</v>
      </c>
      <c r="I460" s="132"/>
      <c r="J460" s="133">
        <f>ROUND(I460*H460,2)</f>
        <v>0</v>
      </c>
      <c r="K460" s="129" t="s">
        <v>138</v>
      </c>
      <c r="L460" s="32"/>
      <c r="M460" s="134" t="s">
        <v>21</v>
      </c>
      <c r="N460" s="135" t="s">
        <v>46</v>
      </c>
      <c r="P460" s="136">
        <f>O460*H460</f>
        <v>0</v>
      </c>
      <c r="Q460" s="136">
        <v>1.0000000000000001E-5</v>
      </c>
      <c r="R460" s="136">
        <f>Q460*H460</f>
        <v>2.6100000000000006E-4</v>
      </c>
      <c r="S460" s="136">
        <v>0</v>
      </c>
      <c r="T460" s="137">
        <f>S460*H460</f>
        <v>0</v>
      </c>
      <c r="AR460" s="138" t="s">
        <v>230</v>
      </c>
      <c r="AT460" s="138" t="s">
        <v>134</v>
      </c>
      <c r="AU460" s="138" t="s">
        <v>85</v>
      </c>
      <c r="AY460" s="17" t="s">
        <v>131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7" t="s">
        <v>83</v>
      </c>
      <c r="BK460" s="139">
        <f>ROUND(I460*H460,2)</f>
        <v>0</v>
      </c>
      <c r="BL460" s="17" t="s">
        <v>230</v>
      </c>
      <c r="BM460" s="138" t="s">
        <v>779</v>
      </c>
    </row>
    <row r="461" spans="2:65" s="1" customFormat="1" ht="10.199999999999999">
      <c r="B461" s="32"/>
      <c r="D461" s="140" t="s">
        <v>141</v>
      </c>
      <c r="F461" s="141" t="s">
        <v>780</v>
      </c>
      <c r="I461" s="142"/>
      <c r="L461" s="32"/>
      <c r="M461" s="143"/>
      <c r="T461" s="53"/>
      <c r="AT461" s="17" t="s">
        <v>141</v>
      </c>
      <c r="AU461" s="17" t="s">
        <v>85</v>
      </c>
    </row>
    <row r="462" spans="2:65" s="12" customFormat="1" ht="10.199999999999999">
      <c r="B462" s="144"/>
      <c r="D462" s="145" t="s">
        <v>143</v>
      </c>
      <c r="E462" s="146" t="s">
        <v>21</v>
      </c>
      <c r="F462" s="147" t="s">
        <v>781</v>
      </c>
      <c r="H462" s="148">
        <v>29.3</v>
      </c>
      <c r="I462" s="149"/>
      <c r="L462" s="144"/>
      <c r="M462" s="150"/>
      <c r="T462" s="151"/>
      <c r="AT462" s="146" t="s">
        <v>143</v>
      </c>
      <c r="AU462" s="146" t="s">
        <v>85</v>
      </c>
      <c r="AV462" s="12" t="s">
        <v>85</v>
      </c>
      <c r="AW462" s="12" t="s">
        <v>37</v>
      </c>
      <c r="AX462" s="12" t="s">
        <v>75</v>
      </c>
      <c r="AY462" s="146" t="s">
        <v>131</v>
      </c>
    </row>
    <row r="463" spans="2:65" s="12" customFormat="1" ht="10.199999999999999">
      <c r="B463" s="144"/>
      <c r="D463" s="145" t="s">
        <v>143</v>
      </c>
      <c r="E463" s="146" t="s">
        <v>21</v>
      </c>
      <c r="F463" s="147" t="s">
        <v>782</v>
      </c>
      <c r="H463" s="148">
        <v>26.1</v>
      </c>
      <c r="I463" s="149"/>
      <c r="L463" s="144"/>
      <c r="M463" s="150"/>
      <c r="T463" s="151"/>
      <c r="AT463" s="146" t="s">
        <v>143</v>
      </c>
      <c r="AU463" s="146" t="s">
        <v>85</v>
      </c>
      <c r="AV463" s="12" t="s">
        <v>85</v>
      </c>
      <c r="AW463" s="12" t="s">
        <v>37</v>
      </c>
      <c r="AX463" s="12" t="s">
        <v>83</v>
      </c>
      <c r="AY463" s="146" t="s">
        <v>131</v>
      </c>
    </row>
    <row r="464" spans="2:65" s="1" customFormat="1" ht="24.15" customHeight="1">
      <c r="B464" s="32"/>
      <c r="C464" s="127" t="s">
        <v>783</v>
      </c>
      <c r="D464" s="127" t="s">
        <v>134</v>
      </c>
      <c r="E464" s="128" t="s">
        <v>784</v>
      </c>
      <c r="F464" s="129" t="s">
        <v>785</v>
      </c>
      <c r="G464" s="130" t="s">
        <v>196</v>
      </c>
      <c r="H464" s="131">
        <v>26.1</v>
      </c>
      <c r="I464" s="132"/>
      <c r="J464" s="133">
        <f>ROUND(I464*H464,2)</f>
        <v>0</v>
      </c>
      <c r="K464" s="129" t="s">
        <v>138</v>
      </c>
      <c r="L464" s="32"/>
      <c r="M464" s="134" t="s">
        <v>21</v>
      </c>
      <c r="N464" s="135" t="s">
        <v>46</v>
      </c>
      <c r="P464" s="136">
        <f>O464*H464</f>
        <v>0</v>
      </c>
      <c r="Q464" s="136">
        <v>2.0000000000000002E-5</v>
      </c>
      <c r="R464" s="136">
        <f>Q464*H464</f>
        <v>5.2200000000000011E-4</v>
      </c>
      <c r="S464" s="136">
        <v>0</v>
      </c>
      <c r="T464" s="137">
        <f>S464*H464</f>
        <v>0</v>
      </c>
      <c r="AR464" s="138" t="s">
        <v>230</v>
      </c>
      <c r="AT464" s="138" t="s">
        <v>134</v>
      </c>
      <c r="AU464" s="138" t="s">
        <v>85</v>
      </c>
      <c r="AY464" s="17" t="s">
        <v>131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7" t="s">
        <v>83</v>
      </c>
      <c r="BK464" s="139">
        <f>ROUND(I464*H464,2)</f>
        <v>0</v>
      </c>
      <c r="BL464" s="17" t="s">
        <v>230</v>
      </c>
      <c r="BM464" s="138" t="s">
        <v>786</v>
      </c>
    </row>
    <row r="465" spans="2:65" s="1" customFormat="1" ht="10.199999999999999">
      <c r="B465" s="32"/>
      <c r="D465" s="140" t="s">
        <v>141</v>
      </c>
      <c r="F465" s="141" t="s">
        <v>787</v>
      </c>
      <c r="I465" s="142"/>
      <c r="L465" s="32"/>
      <c r="M465" s="143"/>
      <c r="T465" s="53"/>
      <c r="AT465" s="17" t="s">
        <v>141</v>
      </c>
      <c r="AU465" s="17" t="s">
        <v>85</v>
      </c>
    </row>
    <row r="466" spans="2:65" s="12" customFormat="1" ht="10.199999999999999">
      <c r="B466" s="144"/>
      <c r="D466" s="145" t="s">
        <v>143</v>
      </c>
      <c r="E466" s="146" t="s">
        <v>21</v>
      </c>
      <c r="F466" s="147" t="s">
        <v>782</v>
      </c>
      <c r="H466" s="148">
        <v>26.1</v>
      </c>
      <c r="I466" s="149"/>
      <c r="L466" s="144"/>
      <c r="M466" s="150"/>
      <c r="T466" s="151"/>
      <c r="AT466" s="146" t="s">
        <v>143</v>
      </c>
      <c r="AU466" s="146" t="s">
        <v>85</v>
      </c>
      <c r="AV466" s="12" t="s">
        <v>85</v>
      </c>
      <c r="AW466" s="12" t="s">
        <v>37</v>
      </c>
      <c r="AX466" s="12" t="s">
        <v>83</v>
      </c>
      <c r="AY466" s="146" t="s">
        <v>131</v>
      </c>
    </row>
    <row r="467" spans="2:65" s="1" customFormat="1" ht="24.15" customHeight="1">
      <c r="B467" s="32"/>
      <c r="C467" s="127" t="s">
        <v>788</v>
      </c>
      <c r="D467" s="127" t="s">
        <v>134</v>
      </c>
      <c r="E467" s="128" t="s">
        <v>789</v>
      </c>
      <c r="F467" s="129" t="s">
        <v>790</v>
      </c>
      <c r="G467" s="130" t="s">
        <v>196</v>
      </c>
      <c r="H467" s="131">
        <v>4.3</v>
      </c>
      <c r="I467" s="132"/>
      <c r="J467" s="133">
        <f>ROUND(I467*H467,2)</f>
        <v>0</v>
      </c>
      <c r="K467" s="129" t="s">
        <v>138</v>
      </c>
      <c r="L467" s="32"/>
      <c r="M467" s="134" t="s">
        <v>21</v>
      </c>
      <c r="N467" s="135" t="s">
        <v>46</v>
      </c>
      <c r="P467" s="136">
        <f>O467*H467</f>
        <v>0</v>
      </c>
      <c r="Q467" s="136">
        <v>1.0000000000000001E-5</v>
      </c>
      <c r="R467" s="136">
        <f>Q467*H467</f>
        <v>4.3000000000000002E-5</v>
      </c>
      <c r="S467" s="136">
        <v>0</v>
      </c>
      <c r="T467" s="137">
        <f>S467*H467</f>
        <v>0</v>
      </c>
      <c r="AR467" s="138" t="s">
        <v>230</v>
      </c>
      <c r="AT467" s="138" t="s">
        <v>134</v>
      </c>
      <c r="AU467" s="138" t="s">
        <v>85</v>
      </c>
      <c r="AY467" s="17" t="s">
        <v>131</v>
      </c>
      <c r="BE467" s="139">
        <f>IF(N467="základní",J467,0)</f>
        <v>0</v>
      </c>
      <c r="BF467" s="139">
        <f>IF(N467="snížená",J467,0)</f>
        <v>0</v>
      </c>
      <c r="BG467" s="139">
        <f>IF(N467="zákl. přenesená",J467,0)</f>
        <v>0</v>
      </c>
      <c r="BH467" s="139">
        <f>IF(N467="sníž. přenesená",J467,0)</f>
        <v>0</v>
      </c>
      <c r="BI467" s="139">
        <f>IF(N467="nulová",J467,0)</f>
        <v>0</v>
      </c>
      <c r="BJ467" s="17" t="s">
        <v>83</v>
      </c>
      <c r="BK467" s="139">
        <f>ROUND(I467*H467,2)</f>
        <v>0</v>
      </c>
      <c r="BL467" s="17" t="s">
        <v>230</v>
      </c>
      <c r="BM467" s="138" t="s">
        <v>791</v>
      </c>
    </row>
    <row r="468" spans="2:65" s="1" customFormat="1" ht="10.199999999999999">
      <c r="B468" s="32"/>
      <c r="D468" s="140" t="s">
        <v>141</v>
      </c>
      <c r="F468" s="141" t="s">
        <v>792</v>
      </c>
      <c r="I468" s="142"/>
      <c r="L468" s="32"/>
      <c r="M468" s="143"/>
      <c r="T468" s="53"/>
      <c r="AT468" s="17" t="s">
        <v>141</v>
      </c>
      <c r="AU468" s="17" t="s">
        <v>85</v>
      </c>
    </row>
    <row r="469" spans="2:65" s="12" customFormat="1" ht="10.199999999999999">
      <c r="B469" s="144"/>
      <c r="D469" s="145" t="s">
        <v>143</v>
      </c>
      <c r="E469" s="146" t="s">
        <v>21</v>
      </c>
      <c r="F469" s="147" t="s">
        <v>793</v>
      </c>
      <c r="H469" s="148">
        <v>4.3</v>
      </c>
      <c r="I469" s="149"/>
      <c r="L469" s="144"/>
      <c r="M469" s="150"/>
      <c r="T469" s="151"/>
      <c r="AT469" s="146" t="s">
        <v>143</v>
      </c>
      <c r="AU469" s="146" t="s">
        <v>85</v>
      </c>
      <c r="AV469" s="12" t="s">
        <v>85</v>
      </c>
      <c r="AW469" s="12" t="s">
        <v>37</v>
      </c>
      <c r="AX469" s="12" t="s">
        <v>83</v>
      </c>
      <c r="AY469" s="146" t="s">
        <v>131</v>
      </c>
    </row>
    <row r="470" spans="2:65" s="1" customFormat="1" ht="24.15" customHeight="1">
      <c r="B470" s="32"/>
      <c r="C470" s="127" t="s">
        <v>794</v>
      </c>
      <c r="D470" s="127" t="s">
        <v>134</v>
      </c>
      <c r="E470" s="128" t="s">
        <v>795</v>
      </c>
      <c r="F470" s="129" t="s">
        <v>796</v>
      </c>
      <c r="G470" s="130" t="s">
        <v>196</v>
      </c>
      <c r="H470" s="131">
        <v>4.3</v>
      </c>
      <c r="I470" s="132"/>
      <c r="J470" s="133">
        <f>ROUND(I470*H470,2)</f>
        <v>0</v>
      </c>
      <c r="K470" s="129" t="s">
        <v>138</v>
      </c>
      <c r="L470" s="32"/>
      <c r="M470" s="134" t="s">
        <v>21</v>
      </c>
      <c r="N470" s="135" t="s">
        <v>46</v>
      </c>
      <c r="P470" s="136">
        <f>O470*H470</f>
        <v>0</v>
      </c>
      <c r="Q470" s="136">
        <v>3.0000000000000001E-5</v>
      </c>
      <c r="R470" s="136">
        <f>Q470*H470</f>
        <v>1.2899999999999999E-4</v>
      </c>
      <c r="S470" s="136">
        <v>0</v>
      </c>
      <c r="T470" s="137">
        <f>S470*H470</f>
        <v>0</v>
      </c>
      <c r="AR470" s="138" t="s">
        <v>230</v>
      </c>
      <c r="AT470" s="138" t="s">
        <v>134</v>
      </c>
      <c r="AU470" s="138" t="s">
        <v>85</v>
      </c>
      <c r="AY470" s="17" t="s">
        <v>131</v>
      </c>
      <c r="BE470" s="139">
        <f>IF(N470="základní",J470,0)</f>
        <v>0</v>
      </c>
      <c r="BF470" s="139">
        <f>IF(N470="snížená",J470,0)</f>
        <v>0</v>
      </c>
      <c r="BG470" s="139">
        <f>IF(N470="zákl. přenesená",J470,0)</f>
        <v>0</v>
      </c>
      <c r="BH470" s="139">
        <f>IF(N470="sníž. přenesená",J470,0)</f>
        <v>0</v>
      </c>
      <c r="BI470" s="139">
        <f>IF(N470="nulová",J470,0)</f>
        <v>0</v>
      </c>
      <c r="BJ470" s="17" t="s">
        <v>83</v>
      </c>
      <c r="BK470" s="139">
        <f>ROUND(I470*H470,2)</f>
        <v>0</v>
      </c>
      <c r="BL470" s="17" t="s">
        <v>230</v>
      </c>
      <c r="BM470" s="138" t="s">
        <v>797</v>
      </c>
    </row>
    <row r="471" spans="2:65" s="1" customFormat="1" ht="10.199999999999999">
      <c r="B471" s="32"/>
      <c r="D471" s="140" t="s">
        <v>141</v>
      </c>
      <c r="F471" s="141" t="s">
        <v>798</v>
      </c>
      <c r="I471" s="142"/>
      <c r="L471" s="32"/>
      <c r="M471" s="143"/>
      <c r="T471" s="53"/>
      <c r="AT471" s="17" t="s">
        <v>141</v>
      </c>
      <c r="AU471" s="17" t="s">
        <v>85</v>
      </c>
    </row>
    <row r="472" spans="2:65" s="12" customFormat="1" ht="10.199999999999999">
      <c r="B472" s="144"/>
      <c r="D472" s="145" t="s">
        <v>143</v>
      </c>
      <c r="E472" s="146" t="s">
        <v>21</v>
      </c>
      <c r="F472" s="147" t="s">
        <v>793</v>
      </c>
      <c r="H472" s="148">
        <v>4.3</v>
      </c>
      <c r="I472" s="149"/>
      <c r="L472" s="144"/>
      <c r="M472" s="150"/>
      <c r="T472" s="151"/>
      <c r="AT472" s="146" t="s">
        <v>143</v>
      </c>
      <c r="AU472" s="146" t="s">
        <v>85</v>
      </c>
      <c r="AV472" s="12" t="s">
        <v>85</v>
      </c>
      <c r="AW472" s="12" t="s">
        <v>37</v>
      </c>
      <c r="AX472" s="12" t="s">
        <v>83</v>
      </c>
      <c r="AY472" s="146" t="s">
        <v>131</v>
      </c>
    </row>
    <row r="473" spans="2:65" s="1" customFormat="1" ht="16.5" customHeight="1">
      <c r="B473" s="32"/>
      <c r="C473" s="127" t="s">
        <v>799</v>
      </c>
      <c r="D473" s="127" t="s">
        <v>134</v>
      </c>
      <c r="E473" s="128" t="s">
        <v>800</v>
      </c>
      <c r="F473" s="129" t="s">
        <v>801</v>
      </c>
      <c r="G473" s="130" t="s">
        <v>147</v>
      </c>
      <c r="H473" s="131">
        <v>7.2</v>
      </c>
      <c r="I473" s="132"/>
      <c r="J473" s="133">
        <f>ROUND(I473*H473,2)</f>
        <v>0</v>
      </c>
      <c r="K473" s="129" t="s">
        <v>138</v>
      </c>
      <c r="L473" s="32"/>
      <c r="M473" s="134" t="s">
        <v>21</v>
      </c>
      <c r="N473" s="135" t="s">
        <v>46</v>
      </c>
      <c r="P473" s="136">
        <f>O473*H473</f>
        <v>0</v>
      </c>
      <c r="Q473" s="136">
        <v>1.7000000000000001E-4</v>
      </c>
      <c r="R473" s="136">
        <f>Q473*H473</f>
        <v>1.224E-3</v>
      </c>
      <c r="S473" s="136">
        <v>0</v>
      </c>
      <c r="T473" s="137">
        <f>S473*H473</f>
        <v>0</v>
      </c>
      <c r="AR473" s="138" t="s">
        <v>230</v>
      </c>
      <c r="AT473" s="138" t="s">
        <v>134</v>
      </c>
      <c r="AU473" s="138" t="s">
        <v>85</v>
      </c>
      <c r="AY473" s="17" t="s">
        <v>131</v>
      </c>
      <c r="BE473" s="139">
        <f>IF(N473="základní",J473,0)</f>
        <v>0</v>
      </c>
      <c r="BF473" s="139">
        <f>IF(N473="snížená",J473,0)</f>
        <v>0</v>
      </c>
      <c r="BG473" s="139">
        <f>IF(N473="zákl. přenesená",J473,0)</f>
        <v>0</v>
      </c>
      <c r="BH473" s="139">
        <f>IF(N473="sníž. přenesená",J473,0)</f>
        <v>0</v>
      </c>
      <c r="BI473" s="139">
        <f>IF(N473="nulová",J473,0)</f>
        <v>0</v>
      </c>
      <c r="BJ473" s="17" t="s">
        <v>83</v>
      </c>
      <c r="BK473" s="139">
        <f>ROUND(I473*H473,2)</f>
        <v>0</v>
      </c>
      <c r="BL473" s="17" t="s">
        <v>230</v>
      </c>
      <c r="BM473" s="138" t="s">
        <v>802</v>
      </c>
    </row>
    <row r="474" spans="2:65" s="1" customFormat="1" ht="10.199999999999999">
      <c r="B474" s="32"/>
      <c r="D474" s="140" t="s">
        <v>141</v>
      </c>
      <c r="F474" s="141" t="s">
        <v>803</v>
      </c>
      <c r="I474" s="142"/>
      <c r="L474" s="32"/>
      <c r="M474" s="143"/>
      <c r="T474" s="53"/>
      <c r="AT474" s="17" t="s">
        <v>141</v>
      </c>
      <c r="AU474" s="17" t="s">
        <v>85</v>
      </c>
    </row>
    <row r="475" spans="2:65" s="12" customFormat="1" ht="10.199999999999999">
      <c r="B475" s="144"/>
      <c r="D475" s="145" t="s">
        <v>143</v>
      </c>
      <c r="E475" s="146" t="s">
        <v>21</v>
      </c>
      <c r="F475" s="147" t="s">
        <v>770</v>
      </c>
      <c r="H475" s="148">
        <v>7.2</v>
      </c>
      <c r="I475" s="149"/>
      <c r="L475" s="144"/>
      <c r="M475" s="150"/>
      <c r="T475" s="151"/>
      <c r="AT475" s="146" t="s">
        <v>143</v>
      </c>
      <c r="AU475" s="146" t="s">
        <v>85</v>
      </c>
      <c r="AV475" s="12" t="s">
        <v>85</v>
      </c>
      <c r="AW475" s="12" t="s">
        <v>37</v>
      </c>
      <c r="AX475" s="12" t="s">
        <v>83</v>
      </c>
      <c r="AY475" s="146" t="s">
        <v>131</v>
      </c>
    </row>
    <row r="476" spans="2:65" s="1" customFormat="1" ht="16.5" customHeight="1">
      <c r="B476" s="32"/>
      <c r="C476" s="127" t="s">
        <v>804</v>
      </c>
      <c r="D476" s="127" t="s">
        <v>134</v>
      </c>
      <c r="E476" s="128" t="s">
        <v>805</v>
      </c>
      <c r="F476" s="129" t="s">
        <v>806</v>
      </c>
      <c r="G476" s="130" t="s">
        <v>196</v>
      </c>
      <c r="H476" s="131">
        <v>26.1</v>
      </c>
      <c r="I476" s="132"/>
      <c r="J476" s="133">
        <f>ROUND(I476*H476,2)</f>
        <v>0</v>
      </c>
      <c r="K476" s="129" t="s">
        <v>138</v>
      </c>
      <c r="L476" s="32"/>
      <c r="M476" s="134" t="s">
        <v>21</v>
      </c>
      <c r="N476" s="135" t="s">
        <v>46</v>
      </c>
      <c r="P476" s="136">
        <f>O476*H476</f>
        <v>0</v>
      </c>
      <c r="Q476" s="136">
        <v>2.0000000000000002E-5</v>
      </c>
      <c r="R476" s="136">
        <f>Q476*H476</f>
        <v>5.2200000000000011E-4</v>
      </c>
      <c r="S476" s="136">
        <v>0</v>
      </c>
      <c r="T476" s="137">
        <f>S476*H476</f>
        <v>0</v>
      </c>
      <c r="AR476" s="138" t="s">
        <v>230</v>
      </c>
      <c r="AT476" s="138" t="s">
        <v>134</v>
      </c>
      <c r="AU476" s="138" t="s">
        <v>85</v>
      </c>
      <c r="AY476" s="17" t="s">
        <v>131</v>
      </c>
      <c r="BE476" s="139">
        <f>IF(N476="základní",J476,0)</f>
        <v>0</v>
      </c>
      <c r="BF476" s="139">
        <f>IF(N476="snížená",J476,0)</f>
        <v>0</v>
      </c>
      <c r="BG476" s="139">
        <f>IF(N476="zákl. přenesená",J476,0)</f>
        <v>0</v>
      </c>
      <c r="BH476" s="139">
        <f>IF(N476="sníž. přenesená",J476,0)</f>
        <v>0</v>
      </c>
      <c r="BI476" s="139">
        <f>IF(N476="nulová",J476,0)</f>
        <v>0</v>
      </c>
      <c r="BJ476" s="17" t="s">
        <v>83</v>
      </c>
      <c r="BK476" s="139">
        <f>ROUND(I476*H476,2)</f>
        <v>0</v>
      </c>
      <c r="BL476" s="17" t="s">
        <v>230</v>
      </c>
      <c r="BM476" s="138" t="s">
        <v>807</v>
      </c>
    </row>
    <row r="477" spans="2:65" s="1" customFormat="1" ht="10.199999999999999">
      <c r="B477" s="32"/>
      <c r="D477" s="140" t="s">
        <v>141</v>
      </c>
      <c r="F477" s="141" t="s">
        <v>808</v>
      </c>
      <c r="I477" s="142"/>
      <c r="L477" s="32"/>
      <c r="M477" s="143"/>
      <c r="T477" s="53"/>
      <c r="AT477" s="17" t="s">
        <v>141</v>
      </c>
      <c r="AU477" s="17" t="s">
        <v>85</v>
      </c>
    </row>
    <row r="478" spans="2:65" s="12" customFormat="1" ht="10.199999999999999">
      <c r="B478" s="144"/>
      <c r="D478" s="145" t="s">
        <v>143</v>
      </c>
      <c r="E478" s="146" t="s">
        <v>21</v>
      </c>
      <c r="F478" s="147" t="s">
        <v>782</v>
      </c>
      <c r="H478" s="148">
        <v>26.1</v>
      </c>
      <c r="I478" s="149"/>
      <c r="L478" s="144"/>
      <c r="M478" s="150"/>
      <c r="T478" s="151"/>
      <c r="AT478" s="146" t="s">
        <v>143</v>
      </c>
      <c r="AU478" s="146" t="s">
        <v>85</v>
      </c>
      <c r="AV478" s="12" t="s">
        <v>85</v>
      </c>
      <c r="AW478" s="12" t="s">
        <v>37</v>
      </c>
      <c r="AX478" s="12" t="s">
        <v>83</v>
      </c>
      <c r="AY478" s="146" t="s">
        <v>131</v>
      </c>
    </row>
    <row r="479" spans="2:65" s="1" customFormat="1" ht="21.75" customHeight="1">
      <c r="B479" s="32"/>
      <c r="C479" s="127" t="s">
        <v>809</v>
      </c>
      <c r="D479" s="127" t="s">
        <v>134</v>
      </c>
      <c r="E479" s="128" t="s">
        <v>810</v>
      </c>
      <c r="F479" s="129" t="s">
        <v>811</v>
      </c>
      <c r="G479" s="130" t="s">
        <v>196</v>
      </c>
      <c r="H479" s="131">
        <v>4.3</v>
      </c>
      <c r="I479" s="132"/>
      <c r="J479" s="133">
        <f>ROUND(I479*H479,2)</f>
        <v>0</v>
      </c>
      <c r="K479" s="129" t="s">
        <v>138</v>
      </c>
      <c r="L479" s="32"/>
      <c r="M479" s="134" t="s">
        <v>21</v>
      </c>
      <c r="N479" s="135" t="s">
        <v>46</v>
      </c>
      <c r="P479" s="136">
        <f>O479*H479</f>
        <v>0</v>
      </c>
      <c r="Q479" s="136">
        <v>4.0000000000000003E-5</v>
      </c>
      <c r="R479" s="136">
        <f>Q479*H479</f>
        <v>1.7200000000000001E-4</v>
      </c>
      <c r="S479" s="136">
        <v>0</v>
      </c>
      <c r="T479" s="137">
        <f>S479*H479</f>
        <v>0</v>
      </c>
      <c r="AR479" s="138" t="s">
        <v>230</v>
      </c>
      <c r="AT479" s="138" t="s">
        <v>134</v>
      </c>
      <c r="AU479" s="138" t="s">
        <v>85</v>
      </c>
      <c r="AY479" s="17" t="s">
        <v>131</v>
      </c>
      <c r="BE479" s="139">
        <f>IF(N479="základní",J479,0)</f>
        <v>0</v>
      </c>
      <c r="BF479" s="139">
        <f>IF(N479="snížená",J479,0)</f>
        <v>0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7" t="s">
        <v>83</v>
      </c>
      <c r="BK479" s="139">
        <f>ROUND(I479*H479,2)</f>
        <v>0</v>
      </c>
      <c r="BL479" s="17" t="s">
        <v>230</v>
      </c>
      <c r="BM479" s="138" t="s">
        <v>812</v>
      </c>
    </row>
    <row r="480" spans="2:65" s="1" customFormat="1" ht="10.199999999999999">
      <c r="B480" s="32"/>
      <c r="D480" s="140" t="s">
        <v>141</v>
      </c>
      <c r="F480" s="141" t="s">
        <v>813</v>
      </c>
      <c r="I480" s="142"/>
      <c r="L480" s="32"/>
      <c r="M480" s="143"/>
      <c r="T480" s="53"/>
      <c r="AT480" s="17" t="s">
        <v>141</v>
      </c>
      <c r="AU480" s="17" t="s">
        <v>85</v>
      </c>
    </row>
    <row r="481" spans="2:65" s="12" customFormat="1" ht="10.199999999999999">
      <c r="B481" s="144"/>
      <c r="D481" s="145" t="s">
        <v>143</v>
      </c>
      <c r="E481" s="146" t="s">
        <v>21</v>
      </c>
      <c r="F481" s="147" t="s">
        <v>793</v>
      </c>
      <c r="H481" s="148">
        <v>4.3</v>
      </c>
      <c r="I481" s="149"/>
      <c r="L481" s="144"/>
      <c r="M481" s="150"/>
      <c r="T481" s="151"/>
      <c r="AT481" s="146" t="s">
        <v>143</v>
      </c>
      <c r="AU481" s="146" t="s">
        <v>85</v>
      </c>
      <c r="AV481" s="12" t="s">
        <v>85</v>
      </c>
      <c r="AW481" s="12" t="s">
        <v>37</v>
      </c>
      <c r="AX481" s="12" t="s">
        <v>83</v>
      </c>
      <c r="AY481" s="146" t="s">
        <v>131</v>
      </c>
    </row>
    <row r="482" spans="2:65" s="1" customFormat="1" ht="16.5" customHeight="1">
      <c r="B482" s="32"/>
      <c r="C482" s="127" t="s">
        <v>814</v>
      </c>
      <c r="D482" s="127" t="s">
        <v>134</v>
      </c>
      <c r="E482" s="128" t="s">
        <v>815</v>
      </c>
      <c r="F482" s="129" t="s">
        <v>816</v>
      </c>
      <c r="G482" s="130" t="s">
        <v>147</v>
      </c>
      <c r="H482" s="131">
        <v>7.2</v>
      </c>
      <c r="I482" s="132"/>
      <c r="J482" s="133">
        <f>ROUND(I482*H482,2)</f>
        <v>0</v>
      </c>
      <c r="K482" s="129" t="s">
        <v>138</v>
      </c>
      <c r="L482" s="32"/>
      <c r="M482" s="134" t="s">
        <v>21</v>
      </c>
      <c r="N482" s="135" t="s">
        <v>46</v>
      </c>
      <c r="P482" s="136">
        <f>O482*H482</f>
        <v>0</v>
      </c>
      <c r="Q482" s="136">
        <v>4.2999999999999999E-4</v>
      </c>
      <c r="R482" s="136">
        <f>Q482*H482</f>
        <v>3.0959999999999998E-3</v>
      </c>
      <c r="S482" s="136">
        <v>0</v>
      </c>
      <c r="T482" s="137">
        <f>S482*H482</f>
        <v>0</v>
      </c>
      <c r="AR482" s="138" t="s">
        <v>230</v>
      </c>
      <c r="AT482" s="138" t="s">
        <v>134</v>
      </c>
      <c r="AU482" s="138" t="s">
        <v>85</v>
      </c>
      <c r="AY482" s="17" t="s">
        <v>131</v>
      </c>
      <c r="BE482" s="139">
        <f>IF(N482="základní",J482,0)</f>
        <v>0</v>
      </c>
      <c r="BF482" s="139">
        <f>IF(N482="snížená",J482,0)</f>
        <v>0</v>
      </c>
      <c r="BG482" s="139">
        <f>IF(N482="zákl. přenesená",J482,0)</f>
        <v>0</v>
      </c>
      <c r="BH482" s="139">
        <f>IF(N482="sníž. přenesená",J482,0)</f>
        <v>0</v>
      </c>
      <c r="BI482" s="139">
        <f>IF(N482="nulová",J482,0)</f>
        <v>0</v>
      </c>
      <c r="BJ482" s="17" t="s">
        <v>83</v>
      </c>
      <c r="BK482" s="139">
        <f>ROUND(I482*H482,2)</f>
        <v>0</v>
      </c>
      <c r="BL482" s="17" t="s">
        <v>230</v>
      </c>
      <c r="BM482" s="138" t="s">
        <v>817</v>
      </c>
    </row>
    <row r="483" spans="2:65" s="1" customFormat="1" ht="10.199999999999999">
      <c r="B483" s="32"/>
      <c r="D483" s="140" t="s">
        <v>141</v>
      </c>
      <c r="F483" s="141" t="s">
        <v>818</v>
      </c>
      <c r="I483" s="142"/>
      <c r="L483" s="32"/>
      <c r="M483" s="143"/>
      <c r="T483" s="53"/>
      <c r="AT483" s="17" t="s">
        <v>141</v>
      </c>
      <c r="AU483" s="17" t="s">
        <v>85</v>
      </c>
    </row>
    <row r="484" spans="2:65" s="12" customFormat="1" ht="10.199999999999999">
      <c r="B484" s="144"/>
      <c r="D484" s="145" t="s">
        <v>143</v>
      </c>
      <c r="E484" s="146" t="s">
        <v>21</v>
      </c>
      <c r="F484" s="147" t="s">
        <v>476</v>
      </c>
      <c r="H484" s="148">
        <v>7.2</v>
      </c>
      <c r="I484" s="149"/>
      <c r="L484" s="144"/>
      <c r="M484" s="150"/>
      <c r="T484" s="151"/>
      <c r="AT484" s="146" t="s">
        <v>143</v>
      </c>
      <c r="AU484" s="146" t="s">
        <v>85</v>
      </c>
      <c r="AV484" s="12" t="s">
        <v>85</v>
      </c>
      <c r="AW484" s="12" t="s">
        <v>37</v>
      </c>
      <c r="AX484" s="12" t="s">
        <v>83</v>
      </c>
      <c r="AY484" s="146" t="s">
        <v>131</v>
      </c>
    </row>
    <row r="485" spans="2:65" s="1" customFormat="1" ht="21.75" customHeight="1">
      <c r="B485" s="32"/>
      <c r="C485" s="127" t="s">
        <v>819</v>
      </c>
      <c r="D485" s="127" t="s">
        <v>134</v>
      </c>
      <c r="E485" s="128" t="s">
        <v>820</v>
      </c>
      <c r="F485" s="129" t="s">
        <v>821</v>
      </c>
      <c r="G485" s="130" t="s">
        <v>196</v>
      </c>
      <c r="H485" s="131">
        <v>26.1</v>
      </c>
      <c r="I485" s="132"/>
      <c r="J485" s="133">
        <f>ROUND(I485*H485,2)</f>
        <v>0</v>
      </c>
      <c r="K485" s="129" t="s">
        <v>138</v>
      </c>
      <c r="L485" s="32"/>
      <c r="M485" s="134" t="s">
        <v>21</v>
      </c>
      <c r="N485" s="135" t="s">
        <v>46</v>
      </c>
      <c r="P485" s="136">
        <f>O485*H485</f>
        <v>0</v>
      </c>
      <c r="Q485" s="136">
        <v>3.0000000000000001E-5</v>
      </c>
      <c r="R485" s="136">
        <f>Q485*H485</f>
        <v>7.8300000000000006E-4</v>
      </c>
      <c r="S485" s="136">
        <v>0</v>
      </c>
      <c r="T485" s="137">
        <f>S485*H485</f>
        <v>0</v>
      </c>
      <c r="AR485" s="138" t="s">
        <v>230</v>
      </c>
      <c r="AT485" s="138" t="s">
        <v>134</v>
      </c>
      <c r="AU485" s="138" t="s">
        <v>85</v>
      </c>
      <c r="AY485" s="17" t="s">
        <v>131</v>
      </c>
      <c r="BE485" s="139">
        <f>IF(N485="základní",J485,0)</f>
        <v>0</v>
      </c>
      <c r="BF485" s="139">
        <f>IF(N485="snížená",J485,0)</f>
        <v>0</v>
      </c>
      <c r="BG485" s="139">
        <f>IF(N485="zákl. přenesená",J485,0)</f>
        <v>0</v>
      </c>
      <c r="BH485" s="139">
        <f>IF(N485="sníž. přenesená",J485,0)</f>
        <v>0</v>
      </c>
      <c r="BI485" s="139">
        <f>IF(N485="nulová",J485,0)</f>
        <v>0</v>
      </c>
      <c r="BJ485" s="17" t="s">
        <v>83</v>
      </c>
      <c r="BK485" s="139">
        <f>ROUND(I485*H485,2)</f>
        <v>0</v>
      </c>
      <c r="BL485" s="17" t="s">
        <v>230</v>
      </c>
      <c r="BM485" s="138" t="s">
        <v>822</v>
      </c>
    </row>
    <row r="486" spans="2:65" s="1" customFormat="1" ht="10.199999999999999">
      <c r="B486" s="32"/>
      <c r="D486" s="140" t="s">
        <v>141</v>
      </c>
      <c r="F486" s="141" t="s">
        <v>823</v>
      </c>
      <c r="I486" s="142"/>
      <c r="L486" s="32"/>
      <c r="M486" s="143"/>
      <c r="T486" s="53"/>
      <c r="AT486" s="17" t="s">
        <v>141</v>
      </c>
      <c r="AU486" s="17" t="s">
        <v>85</v>
      </c>
    </row>
    <row r="487" spans="2:65" s="12" customFormat="1" ht="10.199999999999999">
      <c r="B487" s="144"/>
      <c r="D487" s="145" t="s">
        <v>143</v>
      </c>
      <c r="E487" s="146" t="s">
        <v>21</v>
      </c>
      <c r="F487" s="147" t="s">
        <v>824</v>
      </c>
      <c r="H487" s="148">
        <v>10.1</v>
      </c>
      <c r="I487" s="149"/>
      <c r="L487" s="144"/>
      <c r="M487" s="150"/>
      <c r="T487" s="151"/>
      <c r="AT487" s="146" t="s">
        <v>143</v>
      </c>
      <c r="AU487" s="146" t="s">
        <v>85</v>
      </c>
      <c r="AV487" s="12" t="s">
        <v>85</v>
      </c>
      <c r="AW487" s="12" t="s">
        <v>37</v>
      </c>
      <c r="AX487" s="12" t="s">
        <v>75</v>
      </c>
      <c r="AY487" s="146" t="s">
        <v>131</v>
      </c>
    </row>
    <row r="488" spans="2:65" s="12" customFormat="1" ht="10.199999999999999">
      <c r="B488" s="144"/>
      <c r="D488" s="145" t="s">
        <v>143</v>
      </c>
      <c r="E488" s="146" t="s">
        <v>21</v>
      </c>
      <c r="F488" s="147" t="s">
        <v>825</v>
      </c>
      <c r="H488" s="148">
        <v>16</v>
      </c>
      <c r="I488" s="149"/>
      <c r="L488" s="144"/>
      <c r="M488" s="150"/>
      <c r="T488" s="151"/>
      <c r="AT488" s="146" t="s">
        <v>143</v>
      </c>
      <c r="AU488" s="146" t="s">
        <v>85</v>
      </c>
      <c r="AV488" s="12" t="s">
        <v>85</v>
      </c>
      <c r="AW488" s="12" t="s">
        <v>37</v>
      </c>
      <c r="AX488" s="12" t="s">
        <v>75</v>
      </c>
      <c r="AY488" s="146" t="s">
        <v>131</v>
      </c>
    </row>
    <row r="489" spans="2:65" s="13" customFormat="1" ht="10.199999999999999">
      <c r="B489" s="152"/>
      <c r="D489" s="145" t="s">
        <v>143</v>
      </c>
      <c r="E489" s="153" t="s">
        <v>21</v>
      </c>
      <c r="F489" s="154" t="s">
        <v>173</v>
      </c>
      <c r="H489" s="153" t="s">
        <v>21</v>
      </c>
      <c r="I489" s="155"/>
      <c r="L489" s="152"/>
      <c r="M489" s="156"/>
      <c r="T489" s="157"/>
      <c r="AT489" s="153" t="s">
        <v>143</v>
      </c>
      <c r="AU489" s="153" t="s">
        <v>85</v>
      </c>
      <c r="AV489" s="13" t="s">
        <v>83</v>
      </c>
      <c r="AW489" s="13" t="s">
        <v>37</v>
      </c>
      <c r="AX489" s="13" t="s">
        <v>75</v>
      </c>
      <c r="AY489" s="153" t="s">
        <v>131</v>
      </c>
    </row>
    <row r="490" spans="2:65" s="14" customFormat="1" ht="10.199999999999999">
      <c r="B490" s="168"/>
      <c r="D490" s="145" t="s">
        <v>143</v>
      </c>
      <c r="E490" s="169" t="s">
        <v>21</v>
      </c>
      <c r="F490" s="170" t="s">
        <v>363</v>
      </c>
      <c r="H490" s="171">
        <v>26.1</v>
      </c>
      <c r="I490" s="172"/>
      <c r="L490" s="168"/>
      <c r="M490" s="173"/>
      <c r="T490" s="174"/>
      <c r="AT490" s="169" t="s">
        <v>143</v>
      </c>
      <c r="AU490" s="169" t="s">
        <v>85</v>
      </c>
      <c r="AV490" s="14" t="s">
        <v>139</v>
      </c>
      <c r="AW490" s="14" t="s">
        <v>37</v>
      </c>
      <c r="AX490" s="14" t="s">
        <v>83</v>
      </c>
      <c r="AY490" s="169" t="s">
        <v>131</v>
      </c>
    </row>
    <row r="491" spans="2:65" s="1" customFormat="1" ht="24.15" customHeight="1">
      <c r="B491" s="32"/>
      <c r="C491" s="127" t="s">
        <v>826</v>
      </c>
      <c r="D491" s="127" t="s">
        <v>134</v>
      </c>
      <c r="E491" s="128" t="s">
        <v>827</v>
      </c>
      <c r="F491" s="129" t="s">
        <v>828</v>
      </c>
      <c r="G491" s="130" t="s">
        <v>196</v>
      </c>
      <c r="H491" s="131">
        <v>4.3</v>
      </c>
      <c r="I491" s="132"/>
      <c r="J491" s="133">
        <f>ROUND(I491*H491,2)</f>
        <v>0</v>
      </c>
      <c r="K491" s="129" t="s">
        <v>138</v>
      </c>
      <c r="L491" s="32"/>
      <c r="M491" s="134" t="s">
        <v>21</v>
      </c>
      <c r="N491" s="135" t="s">
        <v>46</v>
      </c>
      <c r="P491" s="136">
        <f>O491*H491</f>
        <v>0</v>
      </c>
      <c r="Q491" s="136">
        <v>8.0000000000000007E-5</v>
      </c>
      <c r="R491" s="136">
        <f>Q491*H491</f>
        <v>3.4400000000000001E-4</v>
      </c>
      <c r="S491" s="136">
        <v>0</v>
      </c>
      <c r="T491" s="137">
        <f>S491*H491</f>
        <v>0</v>
      </c>
      <c r="AR491" s="138" t="s">
        <v>230</v>
      </c>
      <c r="AT491" s="138" t="s">
        <v>134</v>
      </c>
      <c r="AU491" s="138" t="s">
        <v>85</v>
      </c>
      <c r="AY491" s="17" t="s">
        <v>131</v>
      </c>
      <c r="BE491" s="139">
        <f>IF(N491="základní",J491,0)</f>
        <v>0</v>
      </c>
      <c r="BF491" s="139">
        <f>IF(N491="snížená",J491,0)</f>
        <v>0</v>
      </c>
      <c r="BG491" s="139">
        <f>IF(N491="zákl. přenesená",J491,0)</f>
        <v>0</v>
      </c>
      <c r="BH491" s="139">
        <f>IF(N491="sníž. přenesená",J491,0)</f>
        <v>0</v>
      </c>
      <c r="BI491" s="139">
        <f>IF(N491="nulová",J491,0)</f>
        <v>0</v>
      </c>
      <c r="BJ491" s="17" t="s">
        <v>83</v>
      </c>
      <c r="BK491" s="139">
        <f>ROUND(I491*H491,2)</f>
        <v>0</v>
      </c>
      <c r="BL491" s="17" t="s">
        <v>230</v>
      </c>
      <c r="BM491" s="138" t="s">
        <v>829</v>
      </c>
    </row>
    <row r="492" spans="2:65" s="1" customFormat="1" ht="10.199999999999999">
      <c r="B492" s="32"/>
      <c r="D492" s="140" t="s">
        <v>141</v>
      </c>
      <c r="F492" s="141" t="s">
        <v>830</v>
      </c>
      <c r="I492" s="142"/>
      <c r="L492" s="32"/>
      <c r="M492" s="143"/>
      <c r="T492" s="53"/>
      <c r="AT492" s="17" t="s">
        <v>141</v>
      </c>
      <c r="AU492" s="17" t="s">
        <v>85</v>
      </c>
    </row>
    <row r="493" spans="2:65" s="12" customFormat="1" ht="10.199999999999999">
      <c r="B493" s="144"/>
      <c r="D493" s="145" t="s">
        <v>143</v>
      </c>
      <c r="E493" s="146" t="s">
        <v>21</v>
      </c>
      <c r="F493" s="147" t="s">
        <v>831</v>
      </c>
      <c r="H493" s="148">
        <v>4.3</v>
      </c>
      <c r="I493" s="149"/>
      <c r="L493" s="144"/>
      <c r="M493" s="150"/>
      <c r="T493" s="151"/>
      <c r="AT493" s="146" t="s">
        <v>143</v>
      </c>
      <c r="AU493" s="146" t="s">
        <v>85</v>
      </c>
      <c r="AV493" s="12" t="s">
        <v>85</v>
      </c>
      <c r="AW493" s="12" t="s">
        <v>37</v>
      </c>
      <c r="AX493" s="12" t="s">
        <v>83</v>
      </c>
      <c r="AY493" s="146" t="s">
        <v>131</v>
      </c>
    </row>
    <row r="494" spans="2:65" s="11" customFormat="1" ht="22.8" customHeight="1">
      <c r="B494" s="115"/>
      <c r="D494" s="116" t="s">
        <v>74</v>
      </c>
      <c r="E494" s="125" t="s">
        <v>832</v>
      </c>
      <c r="F494" s="125" t="s">
        <v>833</v>
      </c>
      <c r="I494" s="118"/>
      <c r="J494" s="126">
        <f>BK494</f>
        <v>0</v>
      </c>
      <c r="L494" s="115"/>
      <c r="M494" s="120"/>
      <c r="P494" s="121">
        <f>SUM(P495:P527)</f>
        <v>0</v>
      </c>
      <c r="R494" s="121">
        <f>SUM(R495:R527)</f>
        <v>0.65309430000000013</v>
      </c>
      <c r="T494" s="122">
        <f>SUM(T495:T527)</f>
        <v>6.4712800000000001E-2</v>
      </c>
      <c r="AR494" s="116" t="s">
        <v>85</v>
      </c>
      <c r="AT494" s="123" t="s">
        <v>74</v>
      </c>
      <c r="AU494" s="123" t="s">
        <v>83</v>
      </c>
      <c r="AY494" s="116" t="s">
        <v>131</v>
      </c>
      <c r="BK494" s="124">
        <f>SUM(BK495:BK527)</f>
        <v>0</v>
      </c>
    </row>
    <row r="495" spans="2:65" s="1" customFormat="1" ht="16.5" customHeight="1">
      <c r="B495" s="32"/>
      <c r="C495" s="127" t="s">
        <v>834</v>
      </c>
      <c r="D495" s="127" t="s">
        <v>134</v>
      </c>
      <c r="E495" s="128" t="s">
        <v>835</v>
      </c>
      <c r="F495" s="129" t="s">
        <v>836</v>
      </c>
      <c r="G495" s="130" t="s">
        <v>147</v>
      </c>
      <c r="H495" s="131">
        <v>140.68</v>
      </c>
      <c r="I495" s="132"/>
      <c r="J495" s="133">
        <f>ROUND(I495*H495,2)</f>
        <v>0</v>
      </c>
      <c r="K495" s="129" t="s">
        <v>138</v>
      </c>
      <c r="L495" s="32"/>
      <c r="M495" s="134" t="s">
        <v>21</v>
      </c>
      <c r="N495" s="135" t="s">
        <v>46</v>
      </c>
      <c r="P495" s="136">
        <f>O495*H495</f>
        <v>0</v>
      </c>
      <c r="Q495" s="136">
        <v>0</v>
      </c>
      <c r="R495" s="136">
        <f>Q495*H495</f>
        <v>0</v>
      </c>
      <c r="S495" s="136">
        <v>0</v>
      </c>
      <c r="T495" s="137">
        <f>S495*H495</f>
        <v>0</v>
      </c>
      <c r="AR495" s="138" t="s">
        <v>230</v>
      </c>
      <c r="AT495" s="138" t="s">
        <v>134</v>
      </c>
      <c r="AU495" s="138" t="s">
        <v>85</v>
      </c>
      <c r="AY495" s="17" t="s">
        <v>131</v>
      </c>
      <c r="BE495" s="139">
        <f>IF(N495="základní",J495,0)</f>
        <v>0</v>
      </c>
      <c r="BF495" s="139">
        <f>IF(N495="snížená",J495,0)</f>
        <v>0</v>
      </c>
      <c r="BG495" s="139">
        <f>IF(N495="zákl. přenesená",J495,0)</f>
        <v>0</v>
      </c>
      <c r="BH495" s="139">
        <f>IF(N495="sníž. přenesená",J495,0)</f>
        <v>0</v>
      </c>
      <c r="BI495" s="139">
        <f>IF(N495="nulová",J495,0)</f>
        <v>0</v>
      </c>
      <c r="BJ495" s="17" t="s">
        <v>83</v>
      </c>
      <c r="BK495" s="139">
        <f>ROUND(I495*H495,2)</f>
        <v>0</v>
      </c>
      <c r="BL495" s="17" t="s">
        <v>230</v>
      </c>
      <c r="BM495" s="138" t="s">
        <v>837</v>
      </c>
    </row>
    <row r="496" spans="2:65" s="1" customFormat="1" ht="10.199999999999999">
      <c r="B496" s="32"/>
      <c r="D496" s="140" t="s">
        <v>141</v>
      </c>
      <c r="F496" s="141" t="s">
        <v>838</v>
      </c>
      <c r="I496" s="142"/>
      <c r="L496" s="32"/>
      <c r="M496" s="143"/>
      <c r="T496" s="53"/>
      <c r="AT496" s="17" t="s">
        <v>141</v>
      </c>
      <c r="AU496" s="17" t="s">
        <v>85</v>
      </c>
    </row>
    <row r="497" spans="2:65" s="12" customFormat="1" ht="10.199999999999999">
      <c r="B497" s="144"/>
      <c r="D497" s="145" t="s">
        <v>143</v>
      </c>
      <c r="E497" s="146" t="s">
        <v>21</v>
      </c>
      <c r="F497" s="147" t="s">
        <v>192</v>
      </c>
      <c r="H497" s="148">
        <v>140.68</v>
      </c>
      <c r="I497" s="149"/>
      <c r="L497" s="144"/>
      <c r="M497" s="150"/>
      <c r="T497" s="151"/>
      <c r="AT497" s="146" t="s">
        <v>143</v>
      </c>
      <c r="AU497" s="146" t="s">
        <v>85</v>
      </c>
      <c r="AV497" s="12" t="s">
        <v>85</v>
      </c>
      <c r="AW497" s="12" t="s">
        <v>37</v>
      </c>
      <c r="AX497" s="12" t="s">
        <v>83</v>
      </c>
      <c r="AY497" s="146" t="s">
        <v>131</v>
      </c>
    </row>
    <row r="498" spans="2:65" s="1" customFormat="1" ht="16.5" customHeight="1">
      <c r="B498" s="32"/>
      <c r="C498" s="127" t="s">
        <v>839</v>
      </c>
      <c r="D498" s="127" t="s">
        <v>134</v>
      </c>
      <c r="E498" s="128" t="s">
        <v>840</v>
      </c>
      <c r="F498" s="129" t="s">
        <v>841</v>
      </c>
      <c r="G498" s="130" t="s">
        <v>147</v>
      </c>
      <c r="H498" s="131">
        <v>140.68</v>
      </c>
      <c r="I498" s="132"/>
      <c r="J498" s="133">
        <f>ROUND(I498*H498,2)</f>
        <v>0</v>
      </c>
      <c r="K498" s="129" t="s">
        <v>138</v>
      </c>
      <c r="L498" s="32"/>
      <c r="M498" s="134" t="s">
        <v>21</v>
      </c>
      <c r="N498" s="135" t="s">
        <v>46</v>
      </c>
      <c r="P498" s="136">
        <f>O498*H498</f>
        <v>0</v>
      </c>
      <c r="Q498" s="136">
        <v>0</v>
      </c>
      <c r="R498" s="136">
        <f>Q498*H498</f>
        <v>0</v>
      </c>
      <c r="S498" s="136">
        <v>1.4999999999999999E-4</v>
      </c>
      <c r="T498" s="137">
        <f>S498*H498</f>
        <v>2.1101999999999999E-2</v>
      </c>
      <c r="AR498" s="138" t="s">
        <v>230</v>
      </c>
      <c r="AT498" s="138" t="s">
        <v>134</v>
      </c>
      <c r="AU498" s="138" t="s">
        <v>85</v>
      </c>
      <c r="AY498" s="17" t="s">
        <v>131</v>
      </c>
      <c r="BE498" s="139">
        <f>IF(N498="základní",J498,0)</f>
        <v>0</v>
      </c>
      <c r="BF498" s="139">
        <f>IF(N498="snížená",J498,0)</f>
        <v>0</v>
      </c>
      <c r="BG498" s="139">
        <f>IF(N498="zákl. přenesená",J498,0)</f>
        <v>0</v>
      </c>
      <c r="BH498" s="139">
        <f>IF(N498="sníž. přenesená",J498,0)</f>
        <v>0</v>
      </c>
      <c r="BI498" s="139">
        <f>IF(N498="nulová",J498,0)</f>
        <v>0</v>
      </c>
      <c r="BJ498" s="17" t="s">
        <v>83</v>
      </c>
      <c r="BK498" s="139">
        <f>ROUND(I498*H498,2)</f>
        <v>0</v>
      </c>
      <c r="BL498" s="17" t="s">
        <v>230</v>
      </c>
      <c r="BM498" s="138" t="s">
        <v>842</v>
      </c>
    </row>
    <row r="499" spans="2:65" s="1" customFormat="1" ht="10.199999999999999">
      <c r="B499" s="32"/>
      <c r="D499" s="140" t="s">
        <v>141</v>
      </c>
      <c r="F499" s="141" t="s">
        <v>843</v>
      </c>
      <c r="I499" s="142"/>
      <c r="L499" s="32"/>
      <c r="M499" s="143"/>
      <c r="T499" s="53"/>
      <c r="AT499" s="17" t="s">
        <v>141</v>
      </c>
      <c r="AU499" s="17" t="s">
        <v>85</v>
      </c>
    </row>
    <row r="500" spans="2:65" s="12" customFormat="1" ht="10.199999999999999">
      <c r="B500" s="144"/>
      <c r="D500" s="145" t="s">
        <v>143</v>
      </c>
      <c r="E500" s="146" t="s">
        <v>21</v>
      </c>
      <c r="F500" s="147" t="s">
        <v>192</v>
      </c>
      <c r="H500" s="148">
        <v>140.68</v>
      </c>
      <c r="I500" s="149"/>
      <c r="L500" s="144"/>
      <c r="M500" s="150"/>
      <c r="T500" s="151"/>
      <c r="AT500" s="146" t="s">
        <v>143</v>
      </c>
      <c r="AU500" s="146" t="s">
        <v>85</v>
      </c>
      <c r="AV500" s="12" t="s">
        <v>85</v>
      </c>
      <c r="AW500" s="12" t="s">
        <v>37</v>
      </c>
      <c r="AX500" s="12" t="s">
        <v>83</v>
      </c>
      <c r="AY500" s="146" t="s">
        <v>131</v>
      </c>
    </row>
    <row r="501" spans="2:65" s="1" customFormat="1" ht="16.5" customHeight="1">
      <c r="B501" s="32"/>
      <c r="C501" s="127" t="s">
        <v>844</v>
      </c>
      <c r="D501" s="127" t="s">
        <v>134</v>
      </c>
      <c r="E501" s="128" t="s">
        <v>845</v>
      </c>
      <c r="F501" s="129" t="s">
        <v>846</v>
      </c>
      <c r="G501" s="130" t="s">
        <v>147</v>
      </c>
      <c r="H501" s="131">
        <v>140.68</v>
      </c>
      <c r="I501" s="132"/>
      <c r="J501" s="133">
        <f>ROUND(I501*H501,2)</f>
        <v>0</v>
      </c>
      <c r="K501" s="129" t="s">
        <v>138</v>
      </c>
      <c r="L501" s="32"/>
      <c r="M501" s="134" t="s">
        <v>21</v>
      </c>
      <c r="N501" s="135" t="s">
        <v>46</v>
      </c>
      <c r="P501" s="136">
        <f>O501*H501</f>
        <v>0</v>
      </c>
      <c r="Q501" s="136">
        <v>1E-3</v>
      </c>
      <c r="R501" s="136">
        <f>Q501*H501</f>
        <v>0.14068</v>
      </c>
      <c r="S501" s="136">
        <v>3.1E-4</v>
      </c>
      <c r="T501" s="137">
        <f>S501*H501</f>
        <v>4.3610800000000005E-2</v>
      </c>
      <c r="AR501" s="138" t="s">
        <v>230</v>
      </c>
      <c r="AT501" s="138" t="s">
        <v>134</v>
      </c>
      <c r="AU501" s="138" t="s">
        <v>85</v>
      </c>
      <c r="AY501" s="17" t="s">
        <v>131</v>
      </c>
      <c r="BE501" s="139">
        <f>IF(N501="základní",J501,0)</f>
        <v>0</v>
      </c>
      <c r="BF501" s="139">
        <f>IF(N501="snížená",J501,0)</f>
        <v>0</v>
      </c>
      <c r="BG501" s="139">
        <f>IF(N501="zákl. přenesená",J501,0)</f>
        <v>0</v>
      </c>
      <c r="BH501" s="139">
        <f>IF(N501="sníž. přenesená",J501,0)</f>
        <v>0</v>
      </c>
      <c r="BI501" s="139">
        <f>IF(N501="nulová",J501,0)</f>
        <v>0</v>
      </c>
      <c r="BJ501" s="17" t="s">
        <v>83</v>
      </c>
      <c r="BK501" s="139">
        <f>ROUND(I501*H501,2)</f>
        <v>0</v>
      </c>
      <c r="BL501" s="17" t="s">
        <v>230</v>
      </c>
      <c r="BM501" s="138" t="s">
        <v>847</v>
      </c>
    </row>
    <row r="502" spans="2:65" s="1" customFormat="1" ht="10.199999999999999">
      <c r="B502" s="32"/>
      <c r="D502" s="140" t="s">
        <v>141</v>
      </c>
      <c r="F502" s="141" t="s">
        <v>848</v>
      </c>
      <c r="I502" s="142"/>
      <c r="L502" s="32"/>
      <c r="M502" s="143"/>
      <c r="T502" s="53"/>
      <c r="AT502" s="17" t="s">
        <v>141</v>
      </c>
      <c r="AU502" s="17" t="s">
        <v>85</v>
      </c>
    </row>
    <row r="503" spans="2:65" s="12" customFormat="1" ht="10.199999999999999">
      <c r="B503" s="144"/>
      <c r="D503" s="145" t="s">
        <v>143</v>
      </c>
      <c r="E503" s="146" t="s">
        <v>21</v>
      </c>
      <c r="F503" s="147" t="s">
        <v>192</v>
      </c>
      <c r="H503" s="148">
        <v>140.68</v>
      </c>
      <c r="I503" s="149"/>
      <c r="L503" s="144"/>
      <c r="M503" s="150"/>
      <c r="T503" s="151"/>
      <c r="AT503" s="146" t="s">
        <v>143</v>
      </c>
      <c r="AU503" s="146" t="s">
        <v>85</v>
      </c>
      <c r="AV503" s="12" t="s">
        <v>85</v>
      </c>
      <c r="AW503" s="12" t="s">
        <v>37</v>
      </c>
      <c r="AX503" s="12" t="s">
        <v>83</v>
      </c>
      <c r="AY503" s="146" t="s">
        <v>131</v>
      </c>
    </row>
    <row r="504" spans="2:65" s="1" customFormat="1" ht="16.5" customHeight="1">
      <c r="B504" s="32"/>
      <c r="C504" s="127" t="s">
        <v>849</v>
      </c>
      <c r="D504" s="127" t="s">
        <v>134</v>
      </c>
      <c r="E504" s="128" t="s">
        <v>850</v>
      </c>
      <c r="F504" s="129" t="s">
        <v>851</v>
      </c>
      <c r="G504" s="130" t="s">
        <v>147</v>
      </c>
      <c r="H504" s="131">
        <v>140.68</v>
      </c>
      <c r="I504" s="132"/>
      <c r="J504" s="133">
        <f>ROUND(I504*H504,2)</f>
        <v>0</v>
      </c>
      <c r="K504" s="129" t="s">
        <v>138</v>
      </c>
      <c r="L504" s="32"/>
      <c r="M504" s="134" t="s">
        <v>21</v>
      </c>
      <c r="N504" s="135" t="s">
        <v>46</v>
      </c>
      <c r="P504" s="136">
        <f>O504*H504</f>
        <v>0</v>
      </c>
      <c r="Q504" s="136">
        <v>0</v>
      </c>
      <c r="R504" s="136">
        <f>Q504*H504</f>
        <v>0</v>
      </c>
      <c r="S504" s="136">
        <v>0</v>
      </c>
      <c r="T504" s="137">
        <f>S504*H504</f>
        <v>0</v>
      </c>
      <c r="AR504" s="138" t="s">
        <v>230</v>
      </c>
      <c r="AT504" s="138" t="s">
        <v>134</v>
      </c>
      <c r="AU504" s="138" t="s">
        <v>85</v>
      </c>
      <c r="AY504" s="17" t="s">
        <v>131</v>
      </c>
      <c r="BE504" s="139">
        <f>IF(N504="základní",J504,0)</f>
        <v>0</v>
      </c>
      <c r="BF504" s="139">
        <f>IF(N504="snížená",J504,0)</f>
        <v>0</v>
      </c>
      <c r="BG504" s="139">
        <f>IF(N504="zákl. přenesená",J504,0)</f>
        <v>0</v>
      </c>
      <c r="BH504" s="139">
        <f>IF(N504="sníž. přenesená",J504,0)</f>
        <v>0</v>
      </c>
      <c r="BI504" s="139">
        <f>IF(N504="nulová",J504,0)</f>
        <v>0</v>
      </c>
      <c r="BJ504" s="17" t="s">
        <v>83</v>
      </c>
      <c r="BK504" s="139">
        <f>ROUND(I504*H504,2)</f>
        <v>0</v>
      </c>
      <c r="BL504" s="17" t="s">
        <v>230</v>
      </c>
      <c r="BM504" s="138" t="s">
        <v>852</v>
      </c>
    </row>
    <row r="505" spans="2:65" s="1" customFormat="1" ht="10.199999999999999">
      <c r="B505" s="32"/>
      <c r="D505" s="140" t="s">
        <v>141</v>
      </c>
      <c r="F505" s="141" t="s">
        <v>853</v>
      </c>
      <c r="I505" s="142"/>
      <c r="L505" s="32"/>
      <c r="M505" s="143"/>
      <c r="T505" s="53"/>
      <c r="AT505" s="17" t="s">
        <v>141</v>
      </c>
      <c r="AU505" s="17" t="s">
        <v>85</v>
      </c>
    </row>
    <row r="506" spans="2:65" s="12" customFormat="1" ht="10.199999999999999">
      <c r="B506" s="144"/>
      <c r="D506" s="145" t="s">
        <v>143</v>
      </c>
      <c r="E506" s="146" t="s">
        <v>21</v>
      </c>
      <c r="F506" s="147" t="s">
        <v>192</v>
      </c>
      <c r="H506" s="148">
        <v>140.68</v>
      </c>
      <c r="I506" s="149"/>
      <c r="L506" s="144"/>
      <c r="M506" s="150"/>
      <c r="T506" s="151"/>
      <c r="AT506" s="146" t="s">
        <v>143</v>
      </c>
      <c r="AU506" s="146" t="s">
        <v>85</v>
      </c>
      <c r="AV506" s="12" t="s">
        <v>85</v>
      </c>
      <c r="AW506" s="12" t="s">
        <v>37</v>
      </c>
      <c r="AX506" s="12" t="s">
        <v>83</v>
      </c>
      <c r="AY506" s="146" t="s">
        <v>131</v>
      </c>
    </row>
    <row r="507" spans="2:65" s="1" customFormat="1" ht="24.15" customHeight="1">
      <c r="B507" s="32"/>
      <c r="C507" s="127" t="s">
        <v>854</v>
      </c>
      <c r="D507" s="127" t="s">
        <v>134</v>
      </c>
      <c r="E507" s="128" t="s">
        <v>855</v>
      </c>
      <c r="F507" s="129" t="s">
        <v>856</v>
      </c>
      <c r="G507" s="130" t="s">
        <v>147</v>
      </c>
      <c r="H507" s="131">
        <v>140.68</v>
      </c>
      <c r="I507" s="132"/>
      <c r="J507" s="133">
        <f>ROUND(I507*H507,2)</f>
        <v>0</v>
      </c>
      <c r="K507" s="129" t="s">
        <v>138</v>
      </c>
      <c r="L507" s="32"/>
      <c r="M507" s="134" t="s">
        <v>21</v>
      </c>
      <c r="N507" s="135" t="s">
        <v>46</v>
      </c>
      <c r="P507" s="136">
        <f>O507*H507</f>
        <v>0</v>
      </c>
      <c r="Q507" s="136">
        <v>3.1800000000000001E-3</v>
      </c>
      <c r="R507" s="136">
        <f>Q507*H507</f>
        <v>0.44736240000000005</v>
      </c>
      <c r="S507" s="136">
        <v>0</v>
      </c>
      <c r="T507" s="137">
        <f>S507*H507</f>
        <v>0</v>
      </c>
      <c r="AR507" s="138" t="s">
        <v>230</v>
      </c>
      <c r="AT507" s="138" t="s">
        <v>134</v>
      </c>
      <c r="AU507" s="138" t="s">
        <v>85</v>
      </c>
      <c r="AY507" s="17" t="s">
        <v>131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7" t="s">
        <v>83</v>
      </c>
      <c r="BK507" s="139">
        <f>ROUND(I507*H507,2)</f>
        <v>0</v>
      </c>
      <c r="BL507" s="17" t="s">
        <v>230</v>
      </c>
      <c r="BM507" s="138" t="s">
        <v>857</v>
      </c>
    </row>
    <row r="508" spans="2:65" s="1" customFormat="1" ht="10.199999999999999">
      <c r="B508" s="32"/>
      <c r="D508" s="140" t="s">
        <v>141</v>
      </c>
      <c r="F508" s="141" t="s">
        <v>858</v>
      </c>
      <c r="I508" s="142"/>
      <c r="L508" s="32"/>
      <c r="M508" s="143"/>
      <c r="T508" s="53"/>
      <c r="AT508" s="17" t="s">
        <v>141</v>
      </c>
      <c r="AU508" s="17" t="s">
        <v>85</v>
      </c>
    </row>
    <row r="509" spans="2:65" s="12" customFormat="1" ht="10.199999999999999">
      <c r="B509" s="144"/>
      <c r="D509" s="145" t="s">
        <v>143</v>
      </c>
      <c r="E509" s="146" t="s">
        <v>21</v>
      </c>
      <c r="F509" s="147" t="s">
        <v>192</v>
      </c>
      <c r="H509" s="148">
        <v>140.68</v>
      </c>
      <c r="I509" s="149"/>
      <c r="L509" s="144"/>
      <c r="M509" s="150"/>
      <c r="T509" s="151"/>
      <c r="AT509" s="146" t="s">
        <v>143</v>
      </c>
      <c r="AU509" s="146" t="s">
        <v>85</v>
      </c>
      <c r="AV509" s="12" t="s">
        <v>85</v>
      </c>
      <c r="AW509" s="12" t="s">
        <v>37</v>
      </c>
      <c r="AX509" s="12" t="s">
        <v>83</v>
      </c>
      <c r="AY509" s="146" t="s">
        <v>131</v>
      </c>
    </row>
    <row r="510" spans="2:65" s="1" customFormat="1" ht="21.75" customHeight="1">
      <c r="B510" s="32"/>
      <c r="C510" s="127" t="s">
        <v>859</v>
      </c>
      <c r="D510" s="127" t="s">
        <v>134</v>
      </c>
      <c r="E510" s="128" t="s">
        <v>860</v>
      </c>
      <c r="F510" s="129" t="s">
        <v>861</v>
      </c>
      <c r="G510" s="130" t="s">
        <v>147</v>
      </c>
      <c r="H510" s="131">
        <v>140.68</v>
      </c>
      <c r="I510" s="132"/>
      <c r="J510" s="133">
        <f>ROUND(I510*H510,2)</f>
        <v>0</v>
      </c>
      <c r="K510" s="129" t="s">
        <v>138</v>
      </c>
      <c r="L510" s="32"/>
      <c r="M510" s="134" t="s">
        <v>21</v>
      </c>
      <c r="N510" s="135" t="s">
        <v>46</v>
      </c>
      <c r="P510" s="136">
        <f>O510*H510</f>
        <v>0</v>
      </c>
      <c r="Q510" s="136">
        <v>2.0000000000000001E-4</v>
      </c>
      <c r="R510" s="136">
        <f>Q510*H510</f>
        <v>2.8136000000000001E-2</v>
      </c>
      <c r="S510" s="136">
        <v>0</v>
      </c>
      <c r="T510" s="137">
        <f>S510*H510</f>
        <v>0</v>
      </c>
      <c r="AR510" s="138" t="s">
        <v>230</v>
      </c>
      <c r="AT510" s="138" t="s">
        <v>134</v>
      </c>
      <c r="AU510" s="138" t="s">
        <v>85</v>
      </c>
      <c r="AY510" s="17" t="s">
        <v>131</v>
      </c>
      <c r="BE510" s="139">
        <f>IF(N510="základní",J510,0)</f>
        <v>0</v>
      </c>
      <c r="BF510" s="139">
        <f>IF(N510="snížená",J510,0)</f>
        <v>0</v>
      </c>
      <c r="BG510" s="139">
        <f>IF(N510="zákl. přenesená",J510,0)</f>
        <v>0</v>
      </c>
      <c r="BH510" s="139">
        <f>IF(N510="sníž. přenesená",J510,0)</f>
        <v>0</v>
      </c>
      <c r="BI510" s="139">
        <f>IF(N510="nulová",J510,0)</f>
        <v>0</v>
      </c>
      <c r="BJ510" s="17" t="s">
        <v>83</v>
      </c>
      <c r="BK510" s="139">
        <f>ROUND(I510*H510,2)</f>
        <v>0</v>
      </c>
      <c r="BL510" s="17" t="s">
        <v>230</v>
      </c>
      <c r="BM510" s="138" t="s">
        <v>862</v>
      </c>
    </row>
    <row r="511" spans="2:65" s="1" customFormat="1" ht="10.199999999999999">
      <c r="B511" s="32"/>
      <c r="D511" s="140" t="s">
        <v>141</v>
      </c>
      <c r="F511" s="141" t="s">
        <v>863</v>
      </c>
      <c r="I511" s="142"/>
      <c r="L511" s="32"/>
      <c r="M511" s="143"/>
      <c r="T511" s="53"/>
      <c r="AT511" s="17" t="s">
        <v>141</v>
      </c>
      <c r="AU511" s="17" t="s">
        <v>85</v>
      </c>
    </row>
    <row r="512" spans="2:65" s="12" customFormat="1" ht="10.199999999999999">
      <c r="B512" s="144"/>
      <c r="D512" s="145" t="s">
        <v>143</v>
      </c>
      <c r="E512" s="146" t="s">
        <v>21</v>
      </c>
      <c r="F512" s="147" t="s">
        <v>192</v>
      </c>
      <c r="H512" s="148">
        <v>140.68</v>
      </c>
      <c r="I512" s="149"/>
      <c r="L512" s="144"/>
      <c r="M512" s="150"/>
      <c r="T512" s="151"/>
      <c r="AT512" s="146" t="s">
        <v>143</v>
      </c>
      <c r="AU512" s="146" t="s">
        <v>85</v>
      </c>
      <c r="AV512" s="12" t="s">
        <v>85</v>
      </c>
      <c r="AW512" s="12" t="s">
        <v>37</v>
      </c>
      <c r="AX512" s="12" t="s">
        <v>83</v>
      </c>
      <c r="AY512" s="146" t="s">
        <v>131</v>
      </c>
    </row>
    <row r="513" spans="2:65" s="1" customFormat="1" ht="24.15" customHeight="1">
      <c r="B513" s="32"/>
      <c r="C513" s="127" t="s">
        <v>864</v>
      </c>
      <c r="D513" s="127" t="s">
        <v>134</v>
      </c>
      <c r="E513" s="128" t="s">
        <v>865</v>
      </c>
      <c r="F513" s="129" t="s">
        <v>866</v>
      </c>
      <c r="G513" s="130" t="s">
        <v>147</v>
      </c>
      <c r="H513" s="131">
        <v>5.5</v>
      </c>
      <c r="I513" s="132"/>
      <c r="J513" s="133">
        <f>ROUND(I513*H513,2)</f>
        <v>0</v>
      </c>
      <c r="K513" s="129" t="s">
        <v>138</v>
      </c>
      <c r="L513" s="32"/>
      <c r="M513" s="134" t="s">
        <v>21</v>
      </c>
      <c r="N513" s="135" t="s">
        <v>46</v>
      </c>
      <c r="P513" s="136">
        <f>O513*H513</f>
        <v>0</v>
      </c>
      <c r="Q513" s="136">
        <v>1.0000000000000001E-5</v>
      </c>
      <c r="R513" s="136">
        <f>Q513*H513</f>
        <v>5.5000000000000002E-5</v>
      </c>
      <c r="S513" s="136">
        <v>0</v>
      </c>
      <c r="T513" s="137">
        <f>S513*H513</f>
        <v>0</v>
      </c>
      <c r="AR513" s="138" t="s">
        <v>230</v>
      </c>
      <c r="AT513" s="138" t="s">
        <v>134</v>
      </c>
      <c r="AU513" s="138" t="s">
        <v>85</v>
      </c>
      <c r="AY513" s="17" t="s">
        <v>131</v>
      </c>
      <c r="BE513" s="139">
        <f>IF(N513="základní",J513,0)</f>
        <v>0</v>
      </c>
      <c r="BF513" s="139">
        <f>IF(N513="snížená",J513,0)</f>
        <v>0</v>
      </c>
      <c r="BG513" s="139">
        <f>IF(N513="zákl. přenesená",J513,0)</f>
        <v>0</v>
      </c>
      <c r="BH513" s="139">
        <f>IF(N513="sníž. přenesená",J513,0)</f>
        <v>0</v>
      </c>
      <c r="BI513" s="139">
        <f>IF(N513="nulová",J513,0)</f>
        <v>0</v>
      </c>
      <c r="BJ513" s="17" t="s">
        <v>83</v>
      </c>
      <c r="BK513" s="139">
        <f>ROUND(I513*H513,2)</f>
        <v>0</v>
      </c>
      <c r="BL513" s="17" t="s">
        <v>230</v>
      </c>
      <c r="BM513" s="138" t="s">
        <v>867</v>
      </c>
    </row>
    <row r="514" spans="2:65" s="1" customFormat="1" ht="10.199999999999999">
      <c r="B514" s="32"/>
      <c r="D514" s="140" t="s">
        <v>141</v>
      </c>
      <c r="F514" s="141" t="s">
        <v>868</v>
      </c>
      <c r="I514" s="142"/>
      <c r="L514" s="32"/>
      <c r="M514" s="143"/>
      <c r="T514" s="53"/>
      <c r="AT514" s="17" t="s">
        <v>141</v>
      </c>
      <c r="AU514" s="17" t="s">
        <v>85</v>
      </c>
    </row>
    <row r="515" spans="2:65" s="12" customFormat="1" ht="10.199999999999999">
      <c r="B515" s="144"/>
      <c r="D515" s="145" t="s">
        <v>143</v>
      </c>
      <c r="E515" s="146" t="s">
        <v>21</v>
      </c>
      <c r="F515" s="147" t="s">
        <v>869</v>
      </c>
      <c r="H515" s="148">
        <v>5.5</v>
      </c>
      <c r="I515" s="149"/>
      <c r="L515" s="144"/>
      <c r="M515" s="150"/>
      <c r="T515" s="151"/>
      <c r="AT515" s="146" t="s">
        <v>143</v>
      </c>
      <c r="AU515" s="146" t="s">
        <v>85</v>
      </c>
      <c r="AV515" s="12" t="s">
        <v>85</v>
      </c>
      <c r="AW515" s="12" t="s">
        <v>37</v>
      </c>
      <c r="AX515" s="12" t="s">
        <v>83</v>
      </c>
      <c r="AY515" s="146" t="s">
        <v>131</v>
      </c>
    </row>
    <row r="516" spans="2:65" s="1" customFormat="1" ht="16.5" customHeight="1">
      <c r="B516" s="32"/>
      <c r="C516" s="127" t="s">
        <v>870</v>
      </c>
      <c r="D516" s="127" t="s">
        <v>134</v>
      </c>
      <c r="E516" s="128" t="s">
        <v>871</v>
      </c>
      <c r="F516" s="129" t="s">
        <v>872</v>
      </c>
      <c r="G516" s="130" t="s">
        <v>147</v>
      </c>
      <c r="H516" s="131">
        <v>5</v>
      </c>
      <c r="I516" s="132"/>
      <c r="J516" s="133">
        <f>ROUND(I516*H516,2)</f>
        <v>0</v>
      </c>
      <c r="K516" s="129" t="s">
        <v>138</v>
      </c>
      <c r="L516" s="32"/>
      <c r="M516" s="134" t="s">
        <v>21</v>
      </c>
      <c r="N516" s="135" t="s">
        <v>46</v>
      </c>
      <c r="P516" s="136">
        <f>O516*H516</f>
        <v>0</v>
      </c>
      <c r="Q516" s="136">
        <v>1.0000000000000001E-5</v>
      </c>
      <c r="R516" s="136">
        <f>Q516*H516</f>
        <v>5.0000000000000002E-5</v>
      </c>
      <c r="S516" s="136">
        <v>0</v>
      </c>
      <c r="T516" s="137">
        <f>S516*H516</f>
        <v>0</v>
      </c>
      <c r="AR516" s="138" t="s">
        <v>230</v>
      </c>
      <c r="AT516" s="138" t="s">
        <v>134</v>
      </c>
      <c r="AU516" s="138" t="s">
        <v>85</v>
      </c>
      <c r="AY516" s="17" t="s">
        <v>131</v>
      </c>
      <c r="BE516" s="139">
        <f>IF(N516="základní",J516,0)</f>
        <v>0</v>
      </c>
      <c r="BF516" s="139">
        <f>IF(N516="snížená",J516,0)</f>
        <v>0</v>
      </c>
      <c r="BG516" s="139">
        <f>IF(N516="zákl. přenesená",J516,0)</f>
        <v>0</v>
      </c>
      <c r="BH516" s="139">
        <f>IF(N516="sníž. přenesená",J516,0)</f>
        <v>0</v>
      </c>
      <c r="BI516" s="139">
        <f>IF(N516="nulová",J516,0)</f>
        <v>0</v>
      </c>
      <c r="BJ516" s="17" t="s">
        <v>83</v>
      </c>
      <c r="BK516" s="139">
        <f>ROUND(I516*H516,2)</f>
        <v>0</v>
      </c>
      <c r="BL516" s="17" t="s">
        <v>230</v>
      </c>
      <c r="BM516" s="138" t="s">
        <v>873</v>
      </c>
    </row>
    <row r="517" spans="2:65" s="1" customFormat="1" ht="10.199999999999999">
      <c r="B517" s="32"/>
      <c r="D517" s="140" t="s">
        <v>141</v>
      </c>
      <c r="F517" s="141" t="s">
        <v>874</v>
      </c>
      <c r="I517" s="142"/>
      <c r="L517" s="32"/>
      <c r="M517" s="143"/>
      <c r="T517" s="53"/>
      <c r="AT517" s="17" t="s">
        <v>141</v>
      </c>
      <c r="AU517" s="17" t="s">
        <v>85</v>
      </c>
    </row>
    <row r="518" spans="2:65" s="12" customFormat="1" ht="10.199999999999999">
      <c r="B518" s="144"/>
      <c r="D518" s="145" t="s">
        <v>143</v>
      </c>
      <c r="E518" s="146" t="s">
        <v>21</v>
      </c>
      <c r="F518" s="147" t="s">
        <v>875</v>
      </c>
      <c r="H518" s="148">
        <v>5</v>
      </c>
      <c r="I518" s="149"/>
      <c r="L518" s="144"/>
      <c r="M518" s="150"/>
      <c r="T518" s="151"/>
      <c r="AT518" s="146" t="s">
        <v>143</v>
      </c>
      <c r="AU518" s="146" t="s">
        <v>85</v>
      </c>
      <c r="AV518" s="12" t="s">
        <v>85</v>
      </c>
      <c r="AW518" s="12" t="s">
        <v>37</v>
      </c>
      <c r="AX518" s="12" t="s">
        <v>83</v>
      </c>
      <c r="AY518" s="146" t="s">
        <v>131</v>
      </c>
    </row>
    <row r="519" spans="2:65" s="1" customFormat="1" ht="16.5" customHeight="1">
      <c r="B519" s="32"/>
      <c r="C519" s="127" t="s">
        <v>876</v>
      </c>
      <c r="D519" s="127" t="s">
        <v>134</v>
      </c>
      <c r="E519" s="128" t="s">
        <v>877</v>
      </c>
      <c r="F519" s="129" t="s">
        <v>878</v>
      </c>
      <c r="G519" s="130" t="s">
        <v>147</v>
      </c>
      <c r="H519" s="131">
        <v>23.41</v>
      </c>
      <c r="I519" s="132"/>
      <c r="J519" s="133">
        <f>ROUND(I519*H519,2)</f>
        <v>0</v>
      </c>
      <c r="K519" s="129" t="s">
        <v>138</v>
      </c>
      <c r="L519" s="32"/>
      <c r="M519" s="134" t="s">
        <v>21</v>
      </c>
      <c r="N519" s="135" t="s">
        <v>46</v>
      </c>
      <c r="P519" s="136">
        <f>O519*H519</f>
        <v>0</v>
      </c>
      <c r="Q519" s="136">
        <v>1.0000000000000001E-5</v>
      </c>
      <c r="R519" s="136">
        <f>Q519*H519</f>
        <v>2.3410000000000003E-4</v>
      </c>
      <c r="S519" s="136">
        <v>0</v>
      </c>
      <c r="T519" s="137">
        <f>S519*H519</f>
        <v>0</v>
      </c>
      <c r="AR519" s="138" t="s">
        <v>230</v>
      </c>
      <c r="AT519" s="138" t="s">
        <v>134</v>
      </c>
      <c r="AU519" s="138" t="s">
        <v>85</v>
      </c>
      <c r="AY519" s="17" t="s">
        <v>131</v>
      </c>
      <c r="BE519" s="139">
        <f>IF(N519="základní",J519,0)</f>
        <v>0</v>
      </c>
      <c r="BF519" s="139">
        <f>IF(N519="snížená",J519,0)</f>
        <v>0</v>
      </c>
      <c r="BG519" s="139">
        <f>IF(N519="zákl. přenesená",J519,0)</f>
        <v>0</v>
      </c>
      <c r="BH519" s="139">
        <f>IF(N519="sníž. přenesená",J519,0)</f>
        <v>0</v>
      </c>
      <c r="BI519" s="139">
        <f>IF(N519="nulová",J519,0)</f>
        <v>0</v>
      </c>
      <c r="BJ519" s="17" t="s">
        <v>83</v>
      </c>
      <c r="BK519" s="139">
        <f>ROUND(I519*H519,2)</f>
        <v>0</v>
      </c>
      <c r="BL519" s="17" t="s">
        <v>230</v>
      </c>
      <c r="BM519" s="138" t="s">
        <v>879</v>
      </c>
    </row>
    <row r="520" spans="2:65" s="1" customFormat="1" ht="10.199999999999999">
      <c r="B520" s="32"/>
      <c r="D520" s="140" t="s">
        <v>141</v>
      </c>
      <c r="F520" s="141" t="s">
        <v>880</v>
      </c>
      <c r="I520" s="142"/>
      <c r="L520" s="32"/>
      <c r="M520" s="143"/>
      <c r="T520" s="53"/>
      <c r="AT520" s="17" t="s">
        <v>141</v>
      </c>
      <c r="AU520" s="17" t="s">
        <v>85</v>
      </c>
    </row>
    <row r="521" spans="2:65" s="12" customFormat="1" ht="10.199999999999999">
      <c r="B521" s="144"/>
      <c r="D521" s="145" t="s">
        <v>143</v>
      </c>
      <c r="E521" s="146" t="s">
        <v>21</v>
      </c>
      <c r="F521" s="147" t="s">
        <v>881</v>
      </c>
      <c r="H521" s="148">
        <v>23.41</v>
      </c>
      <c r="I521" s="149"/>
      <c r="L521" s="144"/>
      <c r="M521" s="150"/>
      <c r="T521" s="151"/>
      <c r="AT521" s="146" t="s">
        <v>143</v>
      </c>
      <c r="AU521" s="146" t="s">
        <v>85</v>
      </c>
      <c r="AV521" s="12" t="s">
        <v>85</v>
      </c>
      <c r="AW521" s="12" t="s">
        <v>37</v>
      </c>
      <c r="AX521" s="12" t="s">
        <v>83</v>
      </c>
      <c r="AY521" s="146" t="s">
        <v>131</v>
      </c>
    </row>
    <row r="522" spans="2:65" s="1" customFormat="1" ht="24.15" customHeight="1">
      <c r="B522" s="32"/>
      <c r="C522" s="127" t="s">
        <v>882</v>
      </c>
      <c r="D522" s="127" t="s">
        <v>134</v>
      </c>
      <c r="E522" s="128" t="s">
        <v>883</v>
      </c>
      <c r="F522" s="129" t="s">
        <v>884</v>
      </c>
      <c r="G522" s="130" t="s">
        <v>147</v>
      </c>
      <c r="H522" s="131">
        <v>140.68</v>
      </c>
      <c r="I522" s="132"/>
      <c r="J522" s="133">
        <f>ROUND(I522*H522,2)</f>
        <v>0</v>
      </c>
      <c r="K522" s="129" t="s">
        <v>138</v>
      </c>
      <c r="L522" s="32"/>
      <c r="M522" s="134" t="s">
        <v>21</v>
      </c>
      <c r="N522" s="135" t="s">
        <v>46</v>
      </c>
      <c r="P522" s="136">
        <f>O522*H522</f>
        <v>0</v>
      </c>
      <c r="Q522" s="136">
        <v>2.5999999999999998E-4</v>
      </c>
      <c r="R522" s="136">
        <f>Q522*H522</f>
        <v>3.65768E-2</v>
      </c>
      <c r="S522" s="136">
        <v>0</v>
      </c>
      <c r="T522" s="137">
        <f>S522*H522</f>
        <v>0</v>
      </c>
      <c r="AR522" s="138" t="s">
        <v>230</v>
      </c>
      <c r="AT522" s="138" t="s">
        <v>134</v>
      </c>
      <c r="AU522" s="138" t="s">
        <v>85</v>
      </c>
      <c r="AY522" s="17" t="s">
        <v>131</v>
      </c>
      <c r="BE522" s="139">
        <f>IF(N522="základní",J522,0)</f>
        <v>0</v>
      </c>
      <c r="BF522" s="139">
        <f>IF(N522="snížená",J522,0)</f>
        <v>0</v>
      </c>
      <c r="BG522" s="139">
        <f>IF(N522="zákl. přenesená",J522,0)</f>
        <v>0</v>
      </c>
      <c r="BH522" s="139">
        <f>IF(N522="sníž. přenesená",J522,0)</f>
        <v>0</v>
      </c>
      <c r="BI522" s="139">
        <f>IF(N522="nulová",J522,0)</f>
        <v>0</v>
      </c>
      <c r="BJ522" s="17" t="s">
        <v>83</v>
      </c>
      <c r="BK522" s="139">
        <f>ROUND(I522*H522,2)</f>
        <v>0</v>
      </c>
      <c r="BL522" s="17" t="s">
        <v>230</v>
      </c>
      <c r="BM522" s="138" t="s">
        <v>885</v>
      </c>
    </row>
    <row r="523" spans="2:65" s="1" customFormat="1" ht="10.199999999999999">
      <c r="B523" s="32"/>
      <c r="D523" s="140" t="s">
        <v>141</v>
      </c>
      <c r="F523" s="141" t="s">
        <v>886</v>
      </c>
      <c r="I523" s="142"/>
      <c r="L523" s="32"/>
      <c r="M523" s="143"/>
      <c r="T523" s="53"/>
      <c r="AT523" s="17" t="s">
        <v>141</v>
      </c>
      <c r="AU523" s="17" t="s">
        <v>85</v>
      </c>
    </row>
    <row r="524" spans="2:65" s="12" customFormat="1" ht="10.199999999999999">
      <c r="B524" s="144"/>
      <c r="D524" s="145" t="s">
        <v>143</v>
      </c>
      <c r="E524" s="146" t="s">
        <v>21</v>
      </c>
      <c r="F524" s="147" t="s">
        <v>887</v>
      </c>
      <c r="H524" s="148">
        <v>103.37</v>
      </c>
      <c r="I524" s="149"/>
      <c r="L524" s="144"/>
      <c r="M524" s="150"/>
      <c r="T524" s="151"/>
      <c r="AT524" s="146" t="s">
        <v>143</v>
      </c>
      <c r="AU524" s="146" t="s">
        <v>85</v>
      </c>
      <c r="AV524" s="12" t="s">
        <v>85</v>
      </c>
      <c r="AW524" s="12" t="s">
        <v>37</v>
      </c>
      <c r="AX524" s="12" t="s">
        <v>75</v>
      </c>
      <c r="AY524" s="146" t="s">
        <v>131</v>
      </c>
    </row>
    <row r="525" spans="2:65" s="12" customFormat="1" ht="10.199999999999999">
      <c r="B525" s="144"/>
      <c r="D525" s="145" t="s">
        <v>143</v>
      </c>
      <c r="E525" s="146" t="s">
        <v>21</v>
      </c>
      <c r="F525" s="147" t="s">
        <v>888</v>
      </c>
      <c r="H525" s="148">
        <v>37.31</v>
      </c>
      <c r="I525" s="149"/>
      <c r="L525" s="144"/>
      <c r="M525" s="150"/>
      <c r="T525" s="151"/>
      <c r="AT525" s="146" t="s">
        <v>143</v>
      </c>
      <c r="AU525" s="146" t="s">
        <v>85</v>
      </c>
      <c r="AV525" s="12" t="s">
        <v>85</v>
      </c>
      <c r="AW525" s="12" t="s">
        <v>37</v>
      </c>
      <c r="AX525" s="12" t="s">
        <v>75</v>
      </c>
      <c r="AY525" s="146" t="s">
        <v>131</v>
      </c>
    </row>
    <row r="526" spans="2:65" s="13" customFormat="1" ht="10.199999999999999">
      <c r="B526" s="152"/>
      <c r="D526" s="145" t="s">
        <v>143</v>
      </c>
      <c r="E526" s="153" t="s">
        <v>21</v>
      </c>
      <c r="F526" s="154" t="s">
        <v>173</v>
      </c>
      <c r="H526" s="153" t="s">
        <v>21</v>
      </c>
      <c r="I526" s="155"/>
      <c r="L526" s="152"/>
      <c r="M526" s="156"/>
      <c r="T526" s="157"/>
      <c r="AT526" s="153" t="s">
        <v>143</v>
      </c>
      <c r="AU526" s="153" t="s">
        <v>85</v>
      </c>
      <c r="AV526" s="13" t="s">
        <v>83</v>
      </c>
      <c r="AW526" s="13" t="s">
        <v>37</v>
      </c>
      <c r="AX526" s="13" t="s">
        <v>75</v>
      </c>
      <c r="AY526" s="153" t="s">
        <v>131</v>
      </c>
    </row>
    <row r="527" spans="2:65" s="14" customFormat="1" ht="10.199999999999999">
      <c r="B527" s="168"/>
      <c r="D527" s="145" t="s">
        <v>143</v>
      </c>
      <c r="E527" s="169" t="s">
        <v>21</v>
      </c>
      <c r="F527" s="170" t="s">
        <v>363</v>
      </c>
      <c r="H527" s="171">
        <v>140.68</v>
      </c>
      <c r="I527" s="172"/>
      <c r="L527" s="168"/>
      <c r="M527" s="176"/>
      <c r="N527" s="177"/>
      <c r="O527" s="177"/>
      <c r="P527" s="177"/>
      <c r="Q527" s="177"/>
      <c r="R527" s="177"/>
      <c r="S527" s="177"/>
      <c r="T527" s="178"/>
      <c r="AT527" s="169" t="s">
        <v>143</v>
      </c>
      <c r="AU527" s="169" t="s">
        <v>85</v>
      </c>
      <c r="AV527" s="14" t="s">
        <v>139</v>
      </c>
      <c r="AW527" s="14" t="s">
        <v>37</v>
      </c>
      <c r="AX527" s="14" t="s">
        <v>83</v>
      </c>
      <c r="AY527" s="169" t="s">
        <v>131</v>
      </c>
    </row>
    <row r="528" spans="2:65" s="1" customFormat="1" ht="6.9" customHeight="1">
      <c r="B528" s="41"/>
      <c r="C528" s="42"/>
      <c r="D528" s="42"/>
      <c r="E528" s="42"/>
      <c r="F528" s="42"/>
      <c r="G528" s="42"/>
      <c r="H528" s="42"/>
      <c r="I528" s="42"/>
      <c r="J528" s="42"/>
      <c r="K528" s="42"/>
      <c r="L528" s="32"/>
    </row>
  </sheetData>
  <sheetProtection algorithmName="SHA-512" hashValue="Ik2q20gVR53Zq7rngJS7Dpydwz2ozB1KCnTt3qcl0AsecqO7e5m363+aZACAfIpxr2JNeD0BWEHvLTIRiB8s+A==" saltValue="GSY3JN09J/vpJaa4b4fUXA5sqF1wdxpzYsY1R70h4hbNu6HZuZ8EUA+N81nWEhxn244jp455xJbiSRFBGNy3qA==" spinCount="100000" sheet="1" objects="1" scenarios="1" formatColumns="0" formatRows="0" autoFilter="0"/>
  <autoFilter ref="C97:K527" xr:uid="{00000000-0009-0000-0000-000001000000}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100-000000000000}"/>
    <hyperlink ref="F105" r:id="rId2" xr:uid="{00000000-0004-0000-0100-000001000000}"/>
    <hyperlink ref="F109" r:id="rId3" xr:uid="{00000000-0004-0000-0100-000002000000}"/>
    <hyperlink ref="F112" r:id="rId4" xr:uid="{00000000-0004-0000-0100-000003000000}"/>
    <hyperlink ref="F115" r:id="rId5" xr:uid="{00000000-0004-0000-0100-000004000000}"/>
    <hyperlink ref="F119" r:id="rId6" xr:uid="{00000000-0004-0000-0100-000005000000}"/>
    <hyperlink ref="F123" r:id="rId7" xr:uid="{00000000-0004-0000-0100-000006000000}"/>
    <hyperlink ref="F127" r:id="rId8" xr:uid="{00000000-0004-0000-0100-000007000000}"/>
    <hyperlink ref="F130" r:id="rId9" xr:uid="{00000000-0004-0000-0100-000008000000}"/>
    <hyperlink ref="F133" r:id="rId10" xr:uid="{00000000-0004-0000-0100-000009000000}"/>
    <hyperlink ref="F137" r:id="rId11" xr:uid="{00000000-0004-0000-0100-00000A000000}"/>
    <hyperlink ref="F140" r:id="rId12" xr:uid="{00000000-0004-0000-0100-00000B000000}"/>
    <hyperlink ref="F146" r:id="rId13" xr:uid="{00000000-0004-0000-0100-00000C000000}"/>
    <hyperlink ref="F149" r:id="rId14" xr:uid="{00000000-0004-0000-0100-00000D000000}"/>
    <hyperlink ref="F152" r:id="rId15" xr:uid="{00000000-0004-0000-0100-00000E000000}"/>
    <hyperlink ref="F156" r:id="rId16" xr:uid="{00000000-0004-0000-0100-00000F000000}"/>
    <hyperlink ref="F159" r:id="rId17" xr:uid="{00000000-0004-0000-0100-000010000000}"/>
    <hyperlink ref="F162" r:id="rId18" xr:uid="{00000000-0004-0000-0100-000011000000}"/>
    <hyperlink ref="F169" r:id="rId19" xr:uid="{00000000-0004-0000-0100-000012000000}"/>
    <hyperlink ref="F171" r:id="rId20" xr:uid="{00000000-0004-0000-0100-000013000000}"/>
    <hyperlink ref="F174" r:id="rId21" xr:uid="{00000000-0004-0000-0100-000014000000}"/>
    <hyperlink ref="F177" r:id="rId22" xr:uid="{00000000-0004-0000-0100-000015000000}"/>
    <hyperlink ref="F183" r:id="rId23" xr:uid="{00000000-0004-0000-0100-000016000000}"/>
    <hyperlink ref="F187" r:id="rId24" xr:uid="{00000000-0004-0000-0100-000017000000}"/>
    <hyperlink ref="F190" r:id="rId25" xr:uid="{00000000-0004-0000-0100-000018000000}"/>
    <hyperlink ref="F195" r:id="rId26" xr:uid="{00000000-0004-0000-0100-000019000000}"/>
    <hyperlink ref="F198" r:id="rId27" xr:uid="{00000000-0004-0000-0100-00001A000000}"/>
    <hyperlink ref="F201" r:id="rId28" xr:uid="{00000000-0004-0000-0100-00001B000000}"/>
    <hyperlink ref="F204" r:id="rId29" xr:uid="{00000000-0004-0000-0100-00001C000000}"/>
    <hyperlink ref="F210" r:id="rId30" xr:uid="{00000000-0004-0000-0100-00001D000000}"/>
    <hyperlink ref="F214" r:id="rId31" xr:uid="{00000000-0004-0000-0100-00001E000000}"/>
    <hyperlink ref="F222" r:id="rId32" xr:uid="{00000000-0004-0000-0100-00001F000000}"/>
    <hyperlink ref="F228" r:id="rId33" xr:uid="{00000000-0004-0000-0100-000020000000}"/>
    <hyperlink ref="F233" r:id="rId34" xr:uid="{00000000-0004-0000-0100-000021000000}"/>
    <hyperlink ref="F236" r:id="rId35" xr:uid="{00000000-0004-0000-0100-000022000000}"/>
    <hyperlink ref="F240" r:id="rId36" xr:uid="{00000000-0004-0000-0100-000023000000}"/>
    <hyperlink ref="F245" r:id="rId37" xr:uid="{00000000-0004-0000-0100-000024000000}"/>
    <hyperlink ref="F251" r:id="rId38" xr:uid="{00000000-0004-0000-0100-000025000000}"/>
    <hyperlink ref="F255" r:id="rId39" xr:uid="{00000000-0004-0000-0100-000026000000}"/>
    <hyperlink ref="F260" r:id="rId40" xr:uid="{00000000-0004-0000-0100-000027000000}"/>
    <hyperlink ref="F264" r:id="rId41" xr:uid="{00000000-0004-0000-0100-000028000000}"/>
    <hyperlink ref="F269" r:id="rId42" xr:uid="{00000000-0004-0000-0100-000029000000}"/>
    <hyperlink ref="F272" r:id="rId43" xr:uid="{00000000-0004-0000-0100-00002A000000}"/>
    <hyperlink ref="F275" r:id="rId44" xr:uid="{00000000-0004-0000-0100-00002B000000}"/>
    <hyperlink ref="F278" r:id="rId45" xr:uid="{00000000-0004-0000-0100-00002C000000}"/>
    <hyperlink ref="F282" r:id="rId46" xr:uid="{00000000-0004-0000-0100-00002D000000}"/>
    <hyperlink ref="F285" r:id="rId47" xr:uid="{00000000-0004-0000-0100-00002E000000}"/>
    <hyperlink ref="F289" r:id="rId48" xr:uid="{00000000-0004-0000-0100-00002F000000}"/>
    <hyperlink ref="F296" r:id="rId49" xr:uid="{00000000-0004-0000-0100-000030000000}"/>
    <hyperlink ref="F299" r:id="rId50" xr:uid="{00000000-0004-0000-0100-000031000000}"/>
    <hyperlink ref="F302" r:id="rId51" xr:uid="{00000000-0004-0000-0100-000032000000}"/>
    <hyperlink ref="F305" r:id="rId52" xr:uid="{00000000-0004-0000-0100-000033000000}"/>
    <hyperlink ref="F311" r:id="rId53" xr:uid="{00000000-0004-0000-0100-000034000000}"/>
    <hyperlink ref="F314" r:id="rId54" xr:uid="{00000000-0004-0000-0100-000035000000}"/>
    <hyperlink ref="F318" r:id="rId55" xr:uid="{00000000-0004-0000-0100-000036000000}"/>
    <hyperlink ref="F322" r:id="rId56" xr:uid="{00000000-0004-0000-0100-000037000000}"/>
    <hyperlink ref="F329" r:id="rId57" xr:uid="{00000000-0004-0000-0100-000038000000}"/>
    <hyperlink ref="F332" r:id="rId58" xr:uid="{00000000-0004-0000-0100-000039000000}"/>
    <hyperlink ref="F335" r:id="rId59" xr:uid="{00000000-0004-0000-0100-00003A000000}"/>
    <hyperlink ref="F338" r:id="rId60" xr:uid="{00000000-0004-0000-0100-00003B000000}"/>
    <hyperlink ref="F341" r:id="rId61" xr:uid="{00000000-0004-0000-0100-00003C000000}"/>
    <hyperlink ref="F345" r:id="rId62" xr:uid="{00000000-0004-0000-0100-00003D000000}"/>
    <hyperlink ref="F351" r:id="rId63" xr:uid="{00000000-0004-0000-0100-00003E000000}"/>
    <hyperlink ref="F358" r:id="rId64" xr:uid="{00000000-0004-0000-0100-00003F000000}"/>
    <hyperlink ref="F369" r:id="rId65" xr:uid="{00000000-0004-0000-0100-000040000000}"/>
    <hyperlink ref="F373" r:id="rId66" xr:uid="{00000000-0004-0000-0100-000041000000}"/>
    <hyperlink ref="F377" r:id="rId67" xr:uid="{00000000-0004-0000-0100-000042000000}"/>
    <hyperlink ref="F380" r:id="rId68" xr:uid="{00000000-0004-0000-0100-000043000000}"/>
    <hyperlink ref="F386" r:id="rId69" xr:uid="{00000000-0004-0000-0100-000044000000}"/>
    <hyperlink ref="F392" r:id="rId70" xr:uid="{00000000-0004-0000-0100-000045000000}"/>
    <hyperlink ref="F396" r:id="rId71" xr:uid="{00000000-0004-0000-0100-000046000000}"/>
    <hyperlink ref="F399" r:id="rId72" xr:uid="{00000000-0004-0000-0100-000047000000}"/>
    <hyperlink ref="F404" r:id="rId73" xr:uid="{00000000-0004-0000-0100-000048000000}"/>
    <hyperlink ref="F418" r:id="rId74" xr:uid="{00000000-0004-0000-0100-000049000000}"/>
    <hyperlink ref="F423" r:id="rId75" xr:uid="{00000000-0004-0000-0100-00004A000000}"/>
    <hyperlink ref="F427" r:id="rId76" xr:uid="{00000000-0004-0000-0100-00004B000000}"/>
    <hyperlink ref="F433" r:id="rId77" xr:uid="{00000000-0004-0000-0100-00004C000000}"/>
    <hyperlink ref="F440" r:id="rId78" xr:uid="{00000000-0004-0000-0100-00004D000000}"/>
    <hyperlink ref="F443" r:id="rId79" xr:uid="{00000000-0004-0000-0100-00004E000000}"/>
    <hyperlink ref="F446" r:id="rId80" xr:uid="{00000000-0004-0000-0100-00004F000000}"/>
    <hyperlink ref="F449" r:id="rId81" xr:uid="{00000000-0004-0000-0100-000050000000}"/>
    <hyperlink ref="F452" r:id="rId82" xr:uid="{00000000-0004-0000-0100-000051000000}"/>
    <hyperlink ref="F455" r:id="rId83" xr:uid="{00000000-0004-0000-0100-000052000000}"/>
    <hyperlink ref="F458" r:id="rId84" xr:uid="{00000000-0004-0000-0100-000053000000}"/>
    <hyperlink ref="F461" r:id="rId85" xr:uid="{00000000-0004-0000-0100-000054000000}"/>
    <hyperlink ref="F465" r:id="rId86" xr:uid="{00000000-0004-0000-0100-000055000000}"/>
    <hyperlink ref="F468" r:id="rId87" xr:uid="{00000000-0004-0000-0100-000056000000}"/>
    <hyperlink ref="F471" r:id="rId88" xr:uid="{00000000-0004-0000-0100-000057000000}"/>
    <hyperlink ref="F474" r:id="rId89" xr:uid="{00000000-0004-0000-0100-000058000000}"/>
    <hyperlink ref="F477" r:id="rId90" xr:uid="{00000000-0004-0000-0100-000059000000}"/>
    <hyperlink ref="F480" r:id="rId91" xr:uid="{00000000-0004-0000-0100-00005A000000}"/>
    <hyperlink ref="F483" r:id="rId92" xr:uid="{00000000-0004-0000-0100-00005B000000}"/>
    <hyperlink ref="F486" r:id="rId93" xr:uid="{00000000-0004-0000-0100-00005C000000}"/>
    <hyperlink ref="F492" r:id="rId94" xr:uid="{00000000-0004-0000-0100-00005D000000}"/>
    <hyperlink ref="F496" r:id="rId95" xr:uid="{00000000-0004-0000-0100-00005E000000}"/>
    <hyperlink ref="F499" r:id="rId96" xr:uid="{00000000-0004-0000-0100-00005F000000}"/>
    <hyperlink ref="F502" r:id="rId97" xr:uid="{00000000-0004-0000-0100-000060000000}"/>
    <hyperlink ref="F505" r:id="rId98" xr:uid="{00000000-0004-0000-0100-000061000000}"/>
    <hyperlink ref="F508" r:id="rId99" xr:uid="{00000000-0004-0000-0100-000062000000}"/>
    <hyperlink ref="F511" r:id="rId100" xr:uid="{00000000-0004-0000-0100-000063000000}"/>
    <hyperlink ref="F514" r:id="rId101" xr:uid="{00000000-0004-0000-0100-000064000000}"/>
    <hyperlink ref="F517" r:id="rId102" xr:uid="{00000000-0004-0000-0100-000065000000}"/>
    <hyperlink ref="F520" r:id="rId103" xr:uid="{00000000-0004-0000-0100-000066000000}"/>
    <hyperlink ref="F523" r:id="rId104" xr:uid="{00000000-0004-0000-0100-00006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88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>
      <c r="B4" s="20"/>
      <c r="D4" s="21" t="s">
        <v>90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zakázky'!K6</f>
        <v>rekonstrukce sociálního zařízení na Gymnáziu Vysoké Mýto - šatna chlapci, 1.NP</v>
      </c>
      <c r="F7" s="308"/>
      <c r="G7" s="308"/>
      <c r="H7" s="308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89" t="s">
        <v>889</v>
      </c>
      <c r="F9" s="309"/>
      <c r="G9" s="309"/>
      <c r="H9" s="309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89</v>
      </c>
      <c r="I11" s="27" t="s">
        <v>20</v>
      </c>
      <c r="J11" s="25" t="s">
        <v>21</v>
      </c>
      <c r="L11" s="32"/>
    </row>
    <row r="12" spans="2:46" s="1" customFormat="1" ht="12" customHeight="1">
      <c r="B12" s="32"/>
      <c r="D12" s="27" t="s">
        <v>22</v>
      </c>
      <c r="F12" s="25" t="s">
        <v>890</v>
      </c>
      <c r="I12" s="27" t="s">
        <v>24</v>
      </c>
      <c r="J12" s="49" t="str">
        <f>'Rekapitulace zakázky'!AN8</f>
        <v>15. 9. 2023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28</v>
      </c>
      <c r="L14" s="32"/>
    </row>
    <row r="15" spans="2:46" s="1" customFormat="1" ht="18" customHeight="1">
      <c r="B15" s="32"/>
      <c r="E15" s="25" t="s">
        <v>29</v>
      </c>
      <c r="I15" s="27" t="s">
        <v>30</v>
      </c>
      <c r="J15" s="25" t="s">
        <v>21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27</v>
      </c>
      <c r="J17" s="28" t="str">
        <f>'Rekapitulace zakázky'!AN13</f>
        <v>Vyplň údaj</v>
      </c>
      <c r="L17" s="32"/>
    </row>
    <row r="18" spans="2:12" s="1" customFormat="1" ht="18" customHeight="1">
      <c r="B18" s="32"/>
      <c r="E18" s="310" t="str">
        <f>'Rekapitulace zakázky'!E14</f>
        <v>Vyplň údaj</v>
      </c>
      <c r="F18" s="273"/>
      <c r="G18" s="273"/>
      <c r="H18" s="273"/>
      <c r="I18" s="27" t="s">
        <v>30</v>
      </c>
      <c r="J18" s="28" t="str">
        <f>'Rekapitulace zakázky'!AN14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27</v>
      </c>
      <c r="J20" s="25" t="s">
        <v>34</v>
      </c>
      <c r="L20" s="32"/>
    </row>
    <row r="21" spans="2:12" s="1" customFormat="1" ht="18" customHeight="1">
      <c r="B21" s="32"/>
      <c r="E21" s="25" t="s">
        <v>35</v>
      </c>
      <c r="I21" s="27" t="s">
        <v>30</v>
      </c>
      <c r="J21" s="25" t="s">
        <v>21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38</v>
      </c>
      <c r="I23" s="27" t="s">
        <v>27</v>
      </c>
      <c r="J23" s="25" t="str">
        <f>IF('Rekapitulace zakázky'!AN19="","",'Rekapitulace zakázky'!AN19)</f>
        <v/>
      </c>
      <c r="L23" s="32"/>
    </row>
    <row r="24" spans="2:12" s="1" customFormat="1" ht="18" customHeight="1">
      <c r="B24" s="32"/>
      <c r="E24" s="25" t="str">
        <f>IF('Rekapitulace zakázky'!E20="","",'Rekapitulace zakázky'!E20)</f>
        <v xml:space="preserve"> </v>
      </c>
      <c r="I24" s="27" t="s">
        <v>30</v>
      </c>
      <c r="J24" s="25" t="str">
        <f>IF('Rekapitulace zakázky'!AN20="","",'Rekapitulace zakázky'!AN20)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16.5" customHeight="1">
      <c r="B27" s="86"/>
      <c r="E27" s="278" t="s">
        <v>21</v>
      </c>
      <c r="F27" s="278"/>
      <c r="G27" s="278"/>
      <c r="H27" s="278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41</v>
      </c>
      <c r="J30" s="63">
        <f>ROUND(J82,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" customHeight="1">
      <c r="B33" s="32"/>
      <c r="D33" s="52" t="s">
        <v>45</v>
      </c>
      <c r="E33" s="27" t="s">
        <v>46</v>
      </c>
      <c r="F33" s="88">
        <f>ROUND((SUM(BE82:BE92)),  2)</f>
        <v>0</v>
      </c>
      <c r="I33" s="89">
        <v>0.21</v>
      </c>
      <c r="J33" s="88">
        <f>ROUND(((SUM(BE82:BE92))*I33),  2)</f>
        <v>0</v>
      </c>
      <c r="L33" s="32"/>
    </row>
    <row r="34" spans="2:12" s="1" customFormat="1" ht="14.4" customHeight="1">
      <c r="B34" s="32"/>
      <c r="E34" s="27" t="s">
        <v>47</v>
      </c>
      <c r="F34" s="88">
        <f>ROUND((SUM(BF82:BF92)),  2)</f>
        <v>0</v>
      </c>
      <c r="I34" s="89">
        <v>0.15</v>
      </c>
      <c r="J34" s="88">
        <f>ROUND(((SUM(BF82:BF92))*I34),  2)</f>
        <v>0</v>
      </c>
      <c r="L34" s="32"/>
    </row>
    <row r="35" spans="2:12" s="1" customFormat="1" ht="14.4" hidden="1" customHeight="1">
      <c r="B35" s="32"/>
      <c r="E35" s="27" t="s">
        <v>48</v>
      </c>
      <c r="F35" s="88">
        <f>ROUND((SUM(BG82:BG92)),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49</v>
      </c>
      <c r="F36" s="88">
        <f>ROUND((SUM(BH82:BH92)),  2)</f>
        <v>0</v>
      </c>
      <c r="I36" s="89">
        <v>0.15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50</v>
      </c>
      <c r="F37" s="88">
        <f>ROUND((SUM(BI82:BI92)),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51</v>
      </c>
      <c r="E39" s="54"/>
      <c r="F39" s="54"/>
      <c r="G39" s="92" t="s">
        <v>52</v>
      </c>
      <c r="H39" s="93" t="s">
        <v>53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93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7" t="str">
        <f>E7</f>
        <v>rekonstrukce sociálního zařízení na Gymnáziu Vysoké Mýto - šatna chlapci, 1.NP</v>
      </c>
      <c r="F48" s="308"/>
      <c r="G48" s="308"/>
      <c r="H48" s="308"/>
      <c r="L48" s="32"/>
    </row>
    <row r="49" spans="2:47" s="1" customFormat="1" ht="12" customHeight="1">
      <c r="B49" s="32"/>
      <c r="C49" s="27" t="s">
        <v>91</v>
      </c>
      <c r="L49" s="32"/>
    </row>
    <row r="50" spans="2:47" s="1" customFormat="1" ht="16.5" customHeight="1">
      <c r="B50" s="32"/>
      <c r="E50" s="289" t="str">
        <f>E9</f>
        <v>VON - Vedlejší a ostatní náklady</v>
      </c>
      <c r="F50" s="309"/>
      <c r="G50" s="309"/>
      <c r="H50" s="309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22</v>
      </c>
      <c r="F52" s="25" t="str">
        <f>F12</f>
        <v>nám. Vaňorného 163, Vysoké Mýto</v>
      </c>
      <c r="I52" s="27" t="s">
        <v>24</v>
      </c>
      <c r="J52" s="49" t="str">
        <f>IF(J12="","",J12)</f>
        <v>15. 9. 2023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26</v>
      </c>
      <c r="F54" s="25" t="str">
        <f>E15</f>
        <v>Gymnázium Vysoké Mýto</v>
      </c>
      <c r="I54" s="27" t="s">
        <v>33</v>
      </c>
      <c r="J54" s="30" t="str">
        <f>E21</f>
        <v>BKN spol. s r.o.</v>
      </c>
      <c r="L54" s="32"/>
    </row>
    <row r="55" spans="2:47" s="1" customFormat="1" ht="15.15" customHeight="1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94</v>
      </c>
      <c r="D57" s="90"/>
      <c r="E57" s="90"/>
      <c r="F57" s="90"/>
      <c r="G57" s="90"/>
      <c r="H57" s="90"/>
      <c r="I57" s="90"/>
      <c r="J57" s="97" t="s">
        <v>95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73</v>
      </c>
      <c r="J59" s="63">
        <f>J82</f>
        <v>0</v>
      </c>
      <c r="L59" s="32"/>
      <c r="AU59" s="17" t="s">
        <v>96</v>
      </c>
    </row>
    <row r="60" spans="2:47" s="8" customFormat="1" ht="24.9" customHeight="1">
      <c r="B60" s="99"/>
      <c r="D60" s="100" t="s">
        <v>891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9" customFormat="1" ht="19.95" customHeight="1">
      <c r="B61" s="103"/>
      <c r="D61" s="104" t="s">
        <v>892</v>
      </c>
      <c r="E61" s="105"/>
      <c r="F61" s="105"/>
      <c r="G61" s="105"/>
      <c r="H61" s="105"/>
      <c r="I61" s="105"/>
      <c r="J61" s="106">
        <f>J84</f>
        <v>0</v>
      </c>
      <c r="L61" s="103"/>
    </row>
    <row r="62" spans="2:47" s="9" customFormat="1" ht="19.95" customHeight="1">
      <c r="B62" s="103"/>
      <c r="D62" s="104" t="s">
        <v>893</v>
      </c>
      <c r="E62" s="105"/>
      <c r="F62" s="105"/>
      <c r="G62" s="105"/>
      <c r="H62" s="105"/>
      <c r="I62" s="105"/>
      <c r="J62" s="106">
        <f>J90</f>
        <v>0</v>
      </c>
      <c r="L62" s="103"/>
    </row>
    <row r="63" spans="2:47" s="1" customFormat="1" ht="21.75" customHeight="1">
      <c r="B63" s="32"/>
      <c r="L63" s="32"/>
    </row>
    <row r="64" spans="2:47" s="1" customFormat="1" ht="6.9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" customHeight="1">
      <c r="B69" s="32"/>
      <c r="C69" s="21" t="s">
        <v>116</v>
      </c>
      <c r="L69" s="32"/>
    </row>
    <row r="70" spans="2:12" s="1" customFormat="1" ht="6.9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6.5" customHeight="1">
      <c r="B72" s="32"/>
      <c r="E72" s="307" t="str">
        <f>E7</f>
        <v>rekonstrukce sociálního zařízení na Gymnáziu Vysoké Mýto - šatna chlapci, 1.NP</v>
      </c>
      <c r="F72" s="308"/>
      <c r="G72" s="308"/>
      <c r="H72" s="308"/>
      <c r="L72" s="32"/>
    </row>
    <row r="73" spans="2:12" s="1" customFormat="1" ht="12" customHeight="1">
      <c r="B73" s="32"/>
      <c r="C73" s="27" t="s">
        <v>91</v>
      </c>
      <c r="L73" s="32"/>
    </row>
    <row r="74" spans="2:12" s="1" customFormat="1" ht="16.5" customHeight="1">
      <c r="B74" s="32"/>
      <c r="E74" s="289" t="str">
        <f>E9</f>
        <v>VON - Vedlejší a ostatní náklady</v>
      </c>
      <c r="F74" s="309"/>
      <c r="G74" s="309"/>
      <c r="H74" s="309"/>
      <c r="L74" s="32"/>
    </row>
    <row r="75" spans="2:12" s="1" customFormat="1" ht="6.9" customHeight="1">
      <c r="B75" s="32"/>
      <c r="L75" s="32"/>
    </row>
    <row r="76" spans="2:12" s="1" customFormat="1" ht="12" customHeight="1">
      <c r="B76" s="32"/>
      <c r="C76" s="27" t="s">
        <v>22</v>
      </c>
      <c r="F76" s="25" t="str">
        <f>F12</f>
        <v>nám. Vaňorného 163, Vysoké Mýto</v>
      </c>
      <c r="I76" s="27" t="s">
        <v>24</v>
      </c>
      <c r="J76" s="49" t="str">
        <f>IF(J12="","",J12)</f>
        <v>15. 9. 2023</v>
      </c>
      <c r="L76" s="32"/>
    </row>
    <row r="77" spans="2:12" s="1" customFormat="1" ht="6.9" customHeight="1">
      <c r="B77" s="32"/>
      <c r="L77" s="32"/>
    </row>
    <row r="78" spans="2:12" s="1" customFormat="1" ht="15.15" customHeight="1">
      <c r="B78" s="32"/>
      <c r="C78" s="27" t="s">
        <v>26</v>
      </c>
      <c r="F78" s="25" t="str">
        <f>E15</f>
        <v>Gymnázium Vysoké Mýto</v>
      </c>
      <c r="I78" s="27" t="s">
        <v>33</v>
      </c>
      <c r="J78" s="30" t="str">
        <f>E21</f>
        <v>BKN spol. s r.o.</v>
      </c>
      <c r="L78" s="32"/>
    </row>
    <row r="79" spans="2:12" s="1" customFormat="1" ht="15.15" customHeight="1">
      <c r="B79" s="32"/>
      <c r="C79" s="27" t="s">
        <v>31</v>
      </c>
      <c r="F79" s="25" t="str">
        <f>IF(E18="","",E18)</f>
        <v>Vyplň údaj</v>
      </c>
      <c r="I79" s="27" t="s">
        <v>38</v>
      </c>
      <c r="J79" s="30" t="str">
        <f>E24</f>
        <v xml:space="preserve"> 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117</v>
      </c>
      <c r="D81" s="109" t="s">
        <v>60</v>
      </c>
      <c r="E81" s="109" t="s">
        <v>56</v>
      </c>
      <c r="F81" s="109" t="s">
        <v>57</v>
      </c>
      <c r="G81" s="109" t="s">
        <v>118</v>
      </c>
      <c r="H81" s="109" t="s">
        <v>119</v>
      </c>
      <c r="I81" s="109" t="s">
        <v>120</v>
      </c>
      <c r="J81" s="109" t="s">
        <v>95</v>
      </c>
      <c r="K81" s="110" t="s">
        <v>121</v>
      </c>
      <c r="L81" s="107"/>
      <c r="M81" s="56" t="s">
        <v>21</v>
      </c>
      <c r="N81" s="57" t="s">
        <v>45</v>
      </c>
      <c r="O81" s="57" t="s">
        <v>122</v>
      </c>
      <c r="P81" s="57" t="s">
        <v>123</v>
      </c>
      <c r="Q81" s="57" t="s">
        <v>124</v>
      </c>
      <c r="R81" s="57" t="s">
        <v>125</v>
      </c>
      <c r="S81" s="57" t="s">
        <v>126</v>
      </c>
      <c r="T81" s="58" t="s">
        <v>127</v>
      </c>
    </row>
    <row r="82" spans="2:65" s="1" customFormat="1" ht="22.8" customHeight="1">
      <c r="B82" s="32"/>
      <c r="C82" s="61" t="s">
        <v>128</v>
      </c>
      <c r="J82" s="111">
        <f>BK82</f>
        <v>0</v>
      </c>
      <c r="L82" s="32"/>
      <c r="M82" s="59"/>
      <c r="N82" s="50"/>
      <c r="O82" s="50"/>
      <c r="P82" s="112">
        <f>P83</f>
        <v>0</v>
      </c>
      <c r="Q82" s="50"/>
      <c r="R82" s="112">
        <f>R83</f>
        <v>0</v>
      </c>
      <c r="S82" s="50"/>
      <c r="T82" s="113">
        <f>T83</f>
        <v>0</v>
      </c>
      <c r="AT82" s="17" t="s">
        <v>74</v>
      </c>
      <c r="AU82" s="17" t="s">
        <v>96</v>
      </c>
      <c r="BK82" s="114">
        <f>BK83</f>
        <v>0</v>
      </c>
    </row>
    <row r="83" spans="2:65" s="11" customFormat="1" ht="25.95" customHeight="1">
      <c r="B83" s="115"/>
      <c r="D83" s="116" t="s">
        <v>74</v>
      </c>
      <c r="E83" s="117" t="s">
        <v>86</v>
      </c>
      <c r="F83" s="117" t="s">
        <v>894</v>
      </c>
      <c r="I83" s="118"/>
      <c r="J83" s="119">
        <f>BK83</f>
        <v>0</v>
      </c>
      <c r="L83" s="115"/>
      <c r="M83" s="120"/>
      <c r="P83" s="121">
        <f>P84+P90</f>
        <v>0</v>
      </c>
      <c r="R83" s="121">
        <f>R84+R90</f>
        <v>0</v>
      </c>
      <c r="T83" s="122">
        <f>T84+T90</f>
        <v>0</v>
      </c>
      <c r="AR83" s="116" t="s">
        <v>139</v>
      </c>
      <c r="AT83" s="123" t="s">
        <v>74</v>
      </c>
      <c r="AU83" s="123" t="s">
        <v>75</v>
      </c>
      <c r="AY83" s="116" t="s">
        <v>131</v>
      </c>
      <c r="BK83" s="124">
        <f>BK84+BK90</f>
        <v>0</v>
      </c>
    </row>
    <row r="84" spans="2:65" s="11" customFormat="1" ht="22.8" customHeight="1">
      <c r="B84" s="115"/>
      <c r="D84" s="116" t="s">
        <v>74</v>
      </c>
      <c r="E84" s="125" t="s">
        <v>895</v>
      </c>
      <c r="F84" s="125" t="s">
        <v>896</v>
      </c>
      <c r="I84" s="118"/>
      <c r="J84" s="126">
        <f>BK84</f>
        <v>0</v>
      </c>
      <c r="L84" s="115"/>
      <c r="M84" s="120"/>
      <c r="P84" s="121">
        <f>SUM(P85:P89)</f>
        <v>0</v>
      </c>
      <c r="R84" s="121">
        <f>SUM(R85:R89)</f>
        <v>0</v>
      </c>
      <c r="T84" s="122">
        <f>SUM(T85:T89)</f>
        <v>0</v>
      </c>
      <c r="AR84" s="116" t="s">
        <v>139</v>
      </c>
      <c r="AT84" s="123" t="s">
        <v>74</v>
      </c>
      <c r="AU84" s="123" t="s">
        <v>83</v>
      </c>
      <c r="AY84" s="116" t="s">
        <v>131</v>
      </c>
      <c r="BK84" s="124">
        <f>SUM(BK85:BK89)</f>
        <v>0</v>
      </c>
    </row>
    <row r="85" spans="2:65" s="1" customFormat="1" ht="24.15" customHeight="1">
      <c r="B85" s="32"/>
      <c r="C85" s="127" t="s">
        <v>83</v>
      </c>
      <c r="D85" s="127" t="s">
        <v>134</v>
      </c>
      <c r="E85" s="128" t="s">
        <v>897</v>
      </c>
      <c r="F85" s="129" t="s">
        <v>898</v>
      </c>
      <c r="G85" s="130" t="s">
        <v>297</v>
      </c>
      <c r="H85" s="131">
        <v>1</v>
      </c>
      <c r="I85" s="132"/>
      <c r="J85" s="133">
        <f>ROUND(I85*H85,2)</f>
        <v>0</v>
      </c>
      <c r="K85" s="129" t="s">
        <v>21</v>
      </c>
      <c r="L85" s="32"/>
      <c r="M85" s="134" t="s">
        <v>21</v>
      </c>
      <c r="N85" s="135" t="s">
        <v>46</v>
      </c>
      <c r="P85" s="136">
        <f>O85*H85</f>
        <v>0</v>
      </c>
      <c r="Q85" s="136">
        <v>0</v>
      </c>
      <c r="R85" s="136">
        <f>Q85*H85</f>
        <v>0</v>
      </c>
      <c r="S85" s="136">
        <v>0</v>
      </c>
      <c r="T85" s="137">
        <f>S85*H85</f>
        <v>0</v>
      </c>
      <c r="AR85" s="138" t="s">
        <v>899</v>
      </c>
      <c r="AT85" s="138" t="s">
        <v>134</v>
      </c>
      <c r="AU85" s="138" t="s">
        <v>85</v>
      </c>
      <c r="AY85" s="17" t="s">
        <v>131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7" t="s">
        <v>83</v>
      </c>
      <c r="BK85" s="139">
        <f>ROUND(I85*H85,2)</f>
        <v>0</v>
      </c>
      <c r="BL85" s="17" t="s">
        <v>899</v>
      </c>
      <c r="BM85" s="138" t="s">
        <v>900</v>
      </c>
    </row>
    <row r="86" spans="2:65" s="1" customFormat="1" ht="16.5" customHeight="1">
      <c r="B86" s="32"/>
      <c r="C86" s="127" t="s">
        <v>85</v>
      </c>
      <c r="D86" s="127" t="s">
        <v>134</v>
      </c>
      <c r="E86" s="128" t="s">
        <v>901</v>
      </c>
      <c r="F86" s="129" t="s">
        <v>902</v>
      </c>
      <c r="G86" s="130" t="s">
        <v>183</v>
      </c>
      <c r="H86" s="131">
        <v>1</v>
      </c>
      <c r="I86" s="132"/>
      <c r="J86" s="133">
        <f>ROUND(I86*H86,2)</f>
        <v>0</v>
      </c>
      <c r="K86" s="129" t="s">
        <v>21</v>
      </c>
      <c r="L86" s="32"/>
      <c r="M86" s="134" t="s">
        <v>21</v>
      </c>
      <c r="N86" s="135" t="s">
        <v>46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899</v>
      </c>
      <c r="AT86" s="138" t="s">
        <v>134</v>
      </c>
      <c r="AU86" s="138" t="s">
        <v>85</v>
      </c>
      <c r="AY86" s="17" t="s">
        <v>131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83</v>
      </c>
      <c r="BK86" s="139">
        <f>ROUND(I86*H86,2)</f>
        <v>0</v>
      </c>
      <c r="BL86" s="17" t="s">
        <v>899</v>
      </c>
      <c r="BM86" s="138" t="s">
        <v>903</v>
      </c>
    </row>
    <row r="87" spans="2:65" s="1" customFormat="1" ht="49.05" customHeight="1">
      <c r="B87" s="32"/>
      <c r="C87" s="127" t="s">
        <v>132</v>
      </c>
      <c r="D87" s="127" t="s">
        <v>134</v>
      </c>
      <c r="E87" s="128" t="s">
        <v>904</v>
      </c>
      <c r="F87" s="129" t="s">
        <v>905</v>
      </c>
      <c r="G87" s="130" t="s">
        <v>297</v>
      </c>
      <c r="H87" s="131">
        <v>1</v>
      </c>
      <c r="I87" s="132"/>
      <c r="J87" s="133">
        <f>ROUND(I87*H87,2)</f>
        <v>0</v>
      </c>
      <c r="K87" s="129" t="s">
        <v>21</v>
      </c>
      <c r="L87" s="32"/>
      <c r="M87" s="134" t="s">
        <v>21</v>
      </c>
      <c r="N87" s="135" t="s">
        <v>46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899</v>
      </c>
      <c r="AT87" s="138" t="s">
        <v>134</v>
      </c>
      <c r="AU87" s="138" t="s">
        <v>85</v>
      </c>
      <c r="AY87" s="17" t="s">
        <v>131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7" t="s">
        <v>83</v>
      </c>
      <c r="BK87" s="139">
        <f>ROUND(I87*H87,2)</f>
        <v>0</v>
      </c>
      <c r="BL87" s="17" t="s">
        <v>899</v>
      </c>
      <c r="BM87" s="138" t="s">
        <v>906</v>
      </c>
    </row>
    <row r="88" spans="2:65" s="1" customFormat="1" ht="24.15" customHeight="1">
      <c r="B88" s="32"/>
      <c r="C88" s="127" t="s">
        <v>139</v>
      </c>
      <c r="D88" s="127" t="s">
        <v>134</v>
      </c>
      <c r="E88" s="128" t="s">
        <v>907</v>
      </c>
      <c r="F88" s="129" t="s">
        <v>908</v>
      </c>
      <c r="G88" s="130" t="s">
        <v>297</v>
      </c>
      <c r="H88" s="131">
        <v>1</v>
      </c>
      <c r="I88" s="132"/>
      <c r="J88" s="133">
        <f>ROUND(I88*H88,2)</f>
        <v>0</v>
      </c>
      <c r="K88" s="129" t="s">
        <v>21</v>
      </c>
      <c r="L88" s="32"/>
      <c r="M88" s="134" t="s">
        <v>21</v>
      </c>
      <c r="N88" s="135" t="s">
        <v>46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899</v>
      </c>
      <c r="AT88" s="138" t="s">
        <v>134</v>
      </c>
      <c r="AU88" s="138" t="s">
        <v>85</v>
      </c>
      <c r="AY88" s="17" t="s">
        <v>131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83</v>
      </c>
      <c r="BK88" s="139">
        <f>ROUND(I88*H88,2)</f>
        <v>0</v>
      </c>
      <c r="BL88" s="17" t="s">
        <v>899</v>
      </c>
      <c r="BM88" s="138" t="s">
        <v>909</v>
      </c>
    </row>
    <row r="89" spans="2:65" s="1" customFormat="1" ht="55.5" customHeight="1">
      <c r="B89" s="32"/>
      <c r="C89" s="127" t="s">
        <v>162</v>
      </c>
      <c r="D89" s="127" t="s">
        <v>134</v>
      </c>
      <c r="E89" s="128" t="s">
        <v>910</v>
      </c>
      <c r="F89" s="129" t="s">
        <v>911</v>
      </c>
      <c r="G89" s="130" t="s">
        <v>297</v>
      </c>
      <c r="H89" s="131">
        <v>1</v>
      </c>
      <c r="I89" s="132"/>
      <c r="J89" s="133">
        <f>ROUND(I89*H89,2)</f>
        <v>0</v>
      </c>
      <c r="K89" s="129" t="s">
        <v>21</v>
      </c>
      <c r="L89" s="32"/>
      <c r="M89" s="134" t="s">
        <v>21</v>
      </c>
      <c r="N89" s="135" t="s">
        <v>46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899</v>
      </c>
      <c r="AT89" s="138" t="s">
        <v>134</v>
      </c>
      <c r="AU89" s="138" t="s">
        <v>85</v>
      </c>
      <c r="AY89" s="17" t="s">
        <v>131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83</v>
      </c>
      <c r="BK89" s="139">
        <f>ROUND(I89*H89,2)</f>
        <v>0</v>
      </c>
      <c r="BL89" s="17" t="s">
        <v>899</v>
      </c>
      <c r="BM89" s="138" t="s">
        <v>912</v>
      </c>
    </row>
    <row r="90" spans="2:65" s="11" customFormat="1" ht="22.8" customHeight="1">
      <c r="B90" s="115"/>
      <c r="D90" s="116" t="s">
        <v>74</v>
      </c>
      <c r="E90" s="125" t="s">
        <v>75</v>
      </c>
      <c r="F90" s="125" t="s">
        <v>913</v>
      </c>
      <c r="I90" s="118"/>
      <c r="J90" s="126">
        <f>BK90</f>
        <v>0</v>
      </c>
      <c r="L90" s="115"/>
      <c r="M90" s="120"/>
      <c r="P90" s="121">
        <f>SUM(P91:P92)</f>
        <v>0</v>
      </c>
      <c r="R90" s="121">
        <f>SUM(R91:R92)</f>
        <v>0</v>
      </c>
      <c r="T90" s="122">
        <f>SUM(T91:T92)</f>
        <v>0</v>
      </c>
      <c r="AR90" s="116" t="s">
        <v>162</v>
      </c>
      <c r="AT90" s="123" t="s">
        <v>74</v>
      </c>
      <c r="AU90" s="123" t="s">
        <v>83</v>
      </c>
      <c r="AY90" s="116" t="s">
        <v>131</v>
      </c>
      <c r="BK90" s="124">
        <f>SUM(BK91:BK92)</f>
        <v>0</v>
      </c>
    </row>
    <row r="91" spans="2:65" s="1" customFormat="1" ht="78" customHeight="1">
      <c r="B91" s="32"/>
      <c r="C91" s="127" t="s">
        <v>151</v>
      </c>
      <c r="D91" s="127" t="s">
        <v>134</v>
      </c>
      <c r="E91" s="128" t="s">
        <v>914</v>
      </c>
      <c r="F91" s="129" t="s">
        <v>915</v>
      </c>
      <c r="G91" s="130" t="s">
        <v>297</v>
      </c>
      <c r="H91" s="131">
        <v>1</v>
      </c>
      <c r="I91" s="132"/>
      <c r="J91" s="133">
        <f>ROUND(I91*H91,2)</f>
        <v>0</v>
      </c>
      <c r="K91" s="129" t="s">
        <v>21</v>
      </c>
      <c r="L91" s="32"/>
      <c r="M91" s="134" t="s">
        <v>21</v>
      </c>
      <c r="N91" s="135" t="s">
        <v>46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899</v>
      </c>
      <c r="AT91" s="138" t="s">
        <v>134</v>
      </c>
      <c r="AU91" s="138" t="s">
        <v>85</v>
      </c>
      <c r="AY91" s="17" t="s">
        <v>131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7" t="s">
        <v>83</v>
      </c>
      <c r="BK91" s="139">
        <f>ROUND(I91*H91,2)</f>
        <v>0</v>
      </c>
      <c r="BL91" s="17" t="s">
        <v>899</v>
      </c>
      <c r="BM91" s="138" t="s">
        <v>916</v>
      </c>
    </row>
    <row r="92" spans="2:65" s="1" customFormat="1" ht="37.799999999999997" customHeight="1">
      <c r="B92" s="32"/>
      <c r="C92" s="127" t="s">
        <v>174</v>
      </c>
      <c r="D92" s="127" t="s">
        <v>134</v>
      </c>
      <c r="E92" s="128" t="s">
        <v>917</v>
      </c>
      <c r="F92" s="129" t="s">
        <v>918</v>
      </c>
      <c r="G92" s="130" t="s">
        <v>297</v>
      </c>
      <c r="H92" s="131">
        <v>1</v>
      </c>
      <c r="I92" s="132"/>
      <c r="J92" s="133">
        <f>ROUND(I92*H92,2)</f>
        <v>0</v>
      </c>
      <c r="K92" s="129" t="s">
        <v>21</v>
      </c>
      <c r="L92" s="32"/>
      <c r="M92" s="179" t="s">
        <v>21</v>
      </c>
      <c r="N92" s="180" t="s">
        <v>46</v>
      </c>
      <c r="O92" s="181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38" t="s">
        <v>899</v>
      </c>
      <c r="AT92" s="138" t="s">
        <v>134</v>
      </c>
      <c r="AU92" s="138" t="s">
        <v>85</v>
      </c>
      <c r="AY92" s="17" t="s">
        <v>131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83</v>
      </c>
      <c r="BK92" s="139">
        <f>ROUND(I92*H92,2)</f>
        <v>0</v>
      </c>
      <c r="BL92" s="17" t="s">
        <v>899</v>
      </c>
      <c r="BM92" s="138" t="s">
        <v>919</v>
      </c>
    </row>
    <row r="93" spans="2:65" s="1" customFormat="1" ht="6.9" customHeight="1"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32"/>
    </row>
  </sheetData>
  <sheetProtection algorithmName="SHA-512" hashValue="9Fgi8L+WWGJ8KX65NsYx49mjmaIgtDd1N9cKGzcpE5YZwnG2zZHobifXEw0zqiEAqe7wSaRrs14WTiQKgk/WBw==" saltValue="0xLGtLjcTbH4voRn+KbYfM96qSxuEJOBdKsyJNKgbIc7MPZKXWrX7Xrmu3vt0GllfMicTe+o4CH2sS591BPVzw==" spinCount="100000" sheet="1" objects="1" scenarios="1" formatColumns="0" formatRows="0" autoFilter="0"/>
  <autoFilter ref="C81:K92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24"/>
  <sheetViews>
    <sheetView showGridLines="0" topLeftCell="A202" workbookViewId="0"/>
  </sheetViews>
  <sheetFormatPr defaultRowHeight="14.4"/>
  <cols>
    <col min="1" max="1" width="8.28515625" style="184" customWidth="1"/>
    <col min="2" max="2" width="1.7109375" style="184" customWidth="1"/>
    <col min="3" max="4" width="5" style="184" customWidth="1"/>
    <col min="5" max="5" width="11.7109375" style="184" customWidth="1"/>
    <col min="6" max="6" width="9.140625" style="184" customWidth="1"/>
    <col min="7" max="7" width="5" style="184" customWidth="1"/>
    <col min="8" max="8" width="77.85546875" style="184" customWidth="1"/>
    <col min="9" max="10" width="20" style="184" customWidth="1"/>
    <col min="11" max="11" width="1.7109375" style="184" customWidth="1"/>
  </cols>
  <sheetData>
    <row r="1" spans="2:11" customFormat="1" ht="37.5" customHeight="1"/>
    <row r="2" spans="2:11" customFormat="1" ht="7.5" customHeight="1">
      <c r="B2" s="185"/>
      <c r="C2" s="186"/>
      <c r="D2" s="186"/>
      <c r="E2" s="186"/>
      <c r="F2" s="186"/>
      <c r="G2" s="186"/>
      <c r="H2" s="186"/>
      <c r="I2" s="186"/>
      <c r="J2" s="186"/>
      <c r="K2" s="187"/>
    </row>
    <row r="3" spans="2:11" s="15" customFormat="1" ht="45" customHeight="1">
      <c r="B3" s="188"/>
      <c r="C3" s="313" t="s">
        <v>920</v>
      </c>
      <c r="D3" s="313"/>
      <c r="E3" s="313"/>
      <c r="F3" s="313"/>
      <c r="G3" s="313"/>
      <c r="H3" s="313"/>
      <c r="I3" s="313"/>
      <c r="J3" s="313"/>
      <c r="K3" s="189"/>
    </row>
    <row r="4" spans="2:11" customFormat="1" ht="25.5" customHeight="1">
      <c r="B4" s="190"/>
      <c r="C4" s="312" t="s">
        <v>921</v>
      </c>
      <c r="D4" s="312"/>
      <c r="E4" s="312"/>
      <c r="F4" s="312"/>
      <c r="G4" s="312"/>
      <c r="H4" s="312"/>
      <c r="I4" s="312"/>
      <c r="J4" s="312"/>
      <c r="K4" s="191"/>
    </row>
    <row r="5" spans="2:11" customFormat="1" ht="5.25" customHeight="1">
      <c r="B5" s="190"/>
      <c r="C5" s="192"/>
      <c r="D5" s="192"/>
      <c r="E5" s="192"/>
      <c r="F5" s="192"/>
      <c r="G5" s="192"/>
      <c r="H5" s="192"/>
      <c r="I5" s="192"/>
      <c r="J5" s="192"/>
      <c r="K5" s="191"/>
    </row>
    <row r="6" spans="2:11" customFormat="1" ht="15" customHeight="1">
      <c r="B6" s="190"/>
      <c r="C6" s="311" t="s">
        <v>922</v>
      </c>
      <c r="D6" s="311"/>
      <c r="E6" s="311"/>
      <c r="F6" s="311"/>
      <c r="G6" s="311"/>
      <c r="H6" s="311"/>
      <c r="I6" s="311"/>
      <c r="J6" s="311"/>
      <c r="K6" s="191"/>
    </row>
    <row r="7" spans="2:11" customFormat="1" ht="15" customHeight="1">
      <c r="B7" s="194"/>
      <c r="C7" s="311" t="s">
        <v>923</v>
      </c>
      <c r="D7" s="311"/>
      <c r="E7" s="311"/>
      <c r="F7" s="311"/>
      <c r="G7" s="311"/>
      <c r="H7" s="311"/>
      <c r="I7" s="311"/>
      <c r="J7" s="311"/>
      <c r="K7" s="191"/>
    </row>
    <row r="8" spans="2:11" customFormat="1" ht="12.75" customHeight="1">
      <c r="B8" s="194"/>
      <c r="C8" s="193"/>
      <c r="D8" s="193"/>
      <c r="E8" s="193"/>
      <c r="F8" s="193"/>
      <c r="G8" s="193"/>
      <c r="H8" s="193"/>
      <c r="I8" s="193"/>
      <c r="J8" s="193"/>
      <c r="K8" s="191"/>
    </row>
    <row r="9" spans="2:11" customFormat="1" ht="15" customHeight="1">
      <c r="B9" s="194"/>
      <c r="C9" s="311" t="s">
        <v>924</v>
      </c>
      <c r="D9" s="311"/>
      <c r="E9" s="311"/>
      <c r="F9" s="311"/>
      <c r="G9" s="311"/>
      <c r="H9" s="311"/>
      <c r="I9" s="311"/>
      <c r="J9" s="311"/>
      <c r="K9" s="191"/>
    </row>
    <row r="10" spans="2:11" customFormat="1" ht="15" customHeight="1">
      <c r="B10" s="194"/>
      <c r="C10" s="193"/>
      <c r="D10" s="311" t="s">
        <v>925</v>
      </c>
      <c r="E10" s="311"/>
      <c r="F10" s="311"/>
      <c r="G10" s="311"/>
      <c r="H10" s="311"/>
      <c r="I10" s="311"/>
      <c r="J10" s="311"/>
      <c r="K10" s="191"/>
    </row>
    <row r="11" spans="2:11" customFormat="1" ht="15" customHeight="1">
      <c r="B11" s="194"/>
      <c r="C11" s="195"/>
      <c r="D11" s="311" t="s">
        <v>926</v>
      </c>
      <c r="E11" s="311"/>
      <c r="F11" s="311"/>
      <c r="G11" s="311"/>
      <c r="H11" s="311"/>
      <c r="I11" s="311"/>
      <c r="J11" s="311"/>
      <c r="K11" s="191"/>
    </row>
    <row r="12" spans="2:11" customFormat="1" ht="15" customHeight="1">
      <c r="B12" s="194"/>
      <c r="C12" s="195"/>
      <c r="D12" s="193"/>
      <c r="E12" s="193"/>
      <c r="F12" s="193"/>
      <c r="G12" s="193"/>
      <c r="H12" s="193"/>
      <c r="I12" s="193"/>
      <c r="J12" s="193"/>
      <c r="K12" s="191"/>
    </row>
    <row r="13" spans="2:11" customFormat="1" ht="15" customHeight="1">
      <c r="B13" s="194"/>
      <c r="C13" s="195"/>
      <c r="D13" s="196" t="s">
        <v>927</v>
      </c>
      <c r="E13" s="193"/>
      <c r="F13" s="193"/>
      <c r="G13" s="193"/>
      <c r="H13" s="193"/>
      <c r="I13" s="193"/>
      <c r="J13" s="193"/>
      <c r="K13" s="191"/>
    </row>
    <row r="14" spans="2:11" customFormat="1" ht="12.75" customHeight="1">
      <c r="B14" s="194"/>
      <c r="C14" s="195"/>
      <c r="D14" s="195"/>
      <c r="E14" s="195"/>
      <c r="F14" s="195"/>
      <c r="G14" s="195"/>
      <c r="H14" s="195"/>
      <c r="I14" s="195"/>
      <c r="J14" s="195"/>
      <c r="K14" s="191"/>
    </row>
    <row r="15" spans="2:11" customFormat="1" ht="15" customHeight="1">
      <c r="B15" s="194"/>
      <c r="C15" s="195"/>
      <c r="D15" s="311" t="s">
        <v>928</v>
      </c>
      <c r="E15" s="311"/>
      <c r="F15" s="311"/>
      <c r="G15" s="311"/>
      <c r="H15" s="311"/>
      <c r="I15" s="311"/>
      <c r="J15" s="311"/>
      <c r="K15" s="191"/>
    </row>
    <row r="16" spans="2:11" customFormat="1" ht="15" customHeight="1">
      <c r="B16" s="194"/>
      <c r="C16" s="195"/>
      <c r="D16" s="311" t="s">
        <v>929</v>
      </c>
      <c r="E16" s="311"/>
      <c r="F16" s="311"/>
      <c r="G16" s="311"/>
      <c r="H16" s="311"/>
      <c r="I16" s="311"/>
      <c r="J16" s="311"/>
      <c r="K16" s="191"/>
    </row>
    <row r="17" spans="2:11" customFormat="1" ht="15" customHeight="1">
      <c r="B17" s="194"/>
      <c r="C17" s="195"/>
      <c r="D17" s="311" t="s">
        <v>930</v>
      </c>
      <c r="E17" s="311"/>
      <c r="F17" s="311"/>
      <c r="G17" s="311"/>
      <c r="H17" s="311"/>
      <c r="I17" s="311"/>
      <c r="J17" s="311"/>
      <c r="K17" s="191"/>
    </row>
    <row r="18" spans="2:11" customFormat="1" ht="15" customHeight="1">
      <c r="B18" s="194"/>
      <c r="C18" s="195"/>
      <c r="D18" s="195"/>
      <c r="E18" s="197" t="s">
        <v>82</v>
      </c>
      <c r="F18" s="311" t="s">
        <v>931</v>
      </c>
      <c r="G18" s="311"/>
      <c r="H18" s="311"/>
      <c r="I18" s="311"/>
      <c r="J18" s="311"/>
      <c r="K18" s="191"/>
    </row>
    <row r="19" spans="2:11" customFormat="1" ht="15" customHeight="1">
      <c r="B19" s="194"/>
      <c r="C19" s="195"/>
      <c r="D19" s="195"/>
      <c r="E19" s="197" t="s">
        <v>932</v>
      </c>
      <c r="F19" s="311" t="s">
        <v>933</v>
      </c>
      <c r="G19" s="311"/>
      <c r="H19" s="311"/>
      <c r="I19" s="311"/>
      <c r="J19" s="311"/>
      <c r="K19" s="191"/>
    </row>
    <row r="20" spans="2:11" customFormat="1" ht="15" customHeight="1">
      <c r="B20" s="194"/>
      <c r="C20" s="195"/>
      <c r="D20" s="195"/>
      <c r="E20" s="197" t="s">
        <v>934</v>
      </c>
      <c r="F20" s="311" t="s">
        <v>935</v>
      </c>
      <c r="G20" s="311"/>
      <c r="H20" s="311"/>
      <c r="I20" s="311"/>
      <c r="J20" s="311"/>
      <c r="K20" s="191"/>
    </row>
    <row r="21" spans="2:11" customFormat="1" ht="15" customHeight="1">
      <c r="B21" s="194"/>
      <c r="C21" s="195"/>
      <c r="D21" s="195"/>
      <c r="E21" s="197" t="s">
        <v>86</v>
      </c>
      <c r="F21" s="311" t="s">
        <v>87</v>
      </c>
      <c r="G21" s="311"/>
      <c r="H21" s="311"/>
      <c r="I21" s="311"/>
      <c r="J21" s="311"/>
      <c r="K21" s="191"/>
    </row>
    <row r="22" spans="2:11" customFormat="1" ht="15" customHeight="1">
      <c r="B22" s="194"/>
      <c r="C22" s="195"/>
      <c r="D22" s="195"/>
      <c r="E22" s="197" t="s">
        <v>936</v>
      </c>
      <c r="F22" s="311" t="s">
        <v>937</v>
      </c>
      <c r="G22" s="311"/>
      <c r="H22" s="311"/>
      <c r="I22" s="311"/>
      <c r="J22" s="311"/>
      <c r="K22" s="191"/>
    </row>
    <row r="23" spans="2:11" customFormat="1" ht="15" customHeight="1">
      <c r="B23" s="194"/>
      <c r="C23" s="195"/>
      <c r="D23" s="195"/>
      <c r="E23" s="197" t="s">
        <v>938</v>
      </c>
      <c r="F23" s="311" t="s">
        <v>939</v>
      </c>
      <c r="G23" s="311"/>
      <c r="H23" s="311"/>
      <c r="I23" s="311"/>
      <c r="J23" s="311"/>
      <c r="K23" s="191"/>
    </row>
    <row r="24" spans="2:11" customFormat="1" ht="12.75" customHeight="1">
      <c r="B24" s="194"/>
      <c r="C24" s="195"/>
      <c r="D24" s="195"/>
      <c r="E24" s="195"/>
      <c r="F24" s="195"/>
      <c r="G24" s="195"/>
      <c r="H24" s="195"/>
      <c r="I24" s="195"/>
      <c r="J24" s="195"/>
      <c r="K24" s="191"/>
    </row>
    <row r="25" spans="2:11" customFormat="1" ht="15" customHeight="1">
      <c r="B25" s="194"/>
      <c r="C25" s="311" t="s">
        <v>940</v>
      </c>
      <c r="D25" s="311"/>
      <c r="E25" s="311"/>
      <c r="F25" s="311"/>
      <c r="G25" s="311"/>
      <c r="H25" s="311"/>
      <c r="I25" s="311"/>
      <c r="J25" s="311"/>
      <c r="K25" s="191"/>
    </row>
    <row r="26" spans="2:11" customFormat="1" ht="15" customHeight="1">
      <c r="B26" s="194"/>
      <c r="C26" s="311" t="s">
        <v>941</v>
      </c>
      <c r="D26" s="311"/>
      <c r="E26" s="311"/>
      <c r="F26" s="311"/>
      <c r="G26" s="311"/>
      <c r="H26" s="311"/>
      <c r="I26" s="311"/>
      <c r="J26" s="311"/>
      <c r="K26" s="191"/>
    </row>
    <row r="27" spans="2:11" customFormat="1" ht="15" customHeight="1">
      <c r="B27" s="194"/>
      <c r="C27" s="193"/>
      <c r="D27" s="311" t="s">
        <v>942</v>
      </c>
      <c r="E27" s="311"/>
      <c r="F27" s="311"/>
      <c r="G27" s="311"/>
      <c r="H27" s="311"/>
      <c r="I27" s="311"/>
      <c r="J27" s="311"/>
      <c r="K27" s="191"/>
    </row>
    <row r="28" spans="2:11" customFormat="1" ht="15" customHeight="1">
      <c r="B28" s="194"/>
      <c r="C28" s="195"/>
      <c r="D28" s="311" t="s">
        <v>943</v>
      </c>
      <c r="E28" s="311"/>
      <c r="F28" s="311"/>
      <c r="G28" s="311"/>
      <c r="H28" s="311"/>
      <c r="I28" s="311"/>
      <c r="J28" s="311"/>
      <c r="K28" s="191"/>
    </row>
    <row r="29" spans="2:11" customFormat="1" ht="12.75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1"/>
    </row>
    <row r="30" spans="2:11" customFormat="1" ht="15" customHeight="1">
      <c r="B30" s="194"/>
      <c r="C30" s="195"/>
      <c r="D30" s="311" t="s">
        <v>944</v>
      </c>
      <c r="E30" s="311"/>
      <c r="F30" s="311"/>
      <c r="G30" s="311"/>
      <c r="H30" s="311"/>
      <c r="I30" s="311"/>
      <c r="J30" s="311"/>
      <c r="K30" s="191"/>
    </row>
    <row r="31" spans="2:11" customFormat="1" ht="15" customHeight="1">
      <c r="B31" s="194"/>
      <c r="C31" s="195"/>
      <c r="D31" s="311" t="s">
        <v>945</v>
      </c>
      <c r="E31" s="311"/>
      <c r="F31" s="311"/>
      <c r="G31" s="311"/>
      <c r="H31" s="311"/>
      <c r="I31" s="311"/>
      <c r="J31" s="311"/>
      <c r="K31" s="191"/>
    </row>
    <row r="32" spans="2:11" customFormat="1" ht="12.75" customHeight="1">
      <c r="B32" s="194"/>
      <c r="C32" s="195"/>
      <c r="D32" s="195"/>
      <c r="E32" s="195"/>
      <c r="F32" s="195"/>
      <c r="G32" s="195"/>
      <c r="H32" s="195"/>
      <c r="I32" s="195"/>
      <c r="J32" s="195"/>
      <c r="K32" s="191"/>
    </row>
    <row r="33" spans="2:11" customFormat="1" ht="15" customHeight="1">
      <c r="B33" s="194"/>
      <c r="C33" s="195"/>
      <c r="D33" s="311" t="s">
        <v>946</v>
      </c>
      <c r="E33" s="311"/>
      <c r="F33" s="311"/>
      <c r="G33" s="311"/>
      <c r="H33" s="311"/>
      <c r="I33" s="311"/>
      <c r="J33" s="311"/>
      <c r="K33" s="191"/>
    </row>
    <row r="34" spans="2:11" customFormat="1" ht="15" customHeight="1">
      <c r="B34" s="194"/>
      <c r="C34" s="195"/>
      <c r="D34" s="311" t="s">
        <v>947</v>
      </c>
      <c r="E34" s="311"/>
      <c r="F34" s="311"/>
      <c r="G34" s="311"/>
      <c r="H34" s="311"/>
      <c r="I34" s="311"/>
      <c r="J34" s="311"/>
      <c r="K34" s="191"/>
    </row>
    <row r="35" spans="2:11" customFormat="1" ht="15" customHeight="1">
      <c r="B35" s="194"/>
      <c r="C35" s="195"/>
      <c r="D35" s="311" t="s">
        <v>948</v>
      </c>
      <c r="E35" s="311"/>
      <c r="F35" s="311"/>
      <c r="G35" s="311"/>
      <c r="H35" s="311"/>
      <c r="I35" s="311"/>
      <c r="J35" s="311"/>
      <c r="K35" s="191"/>
    </row>
    <row r="36" spans="2:11" customFormat="1" ht="15" customHeight="1">
      <c r="B36" s="194"/>
      <c r="C36" s="195"/>
      <c r="D36" s="193"/>
      <c r="E36" s="196" t="s">
        <v>117</v>
      </c>
      <c r="F36" s="193"/>
      <c r="G36" s="311" t="s">
        <v>949</v>
      </c>
      <c r="H36" s="311"/>
      <c r="I36" s="311"/>
      <c r="J36" s="311"/>
      <c r="K36" s="191"/>
    </row>
    <row r="37" spans="2:11" customFormat="1" ht="30.75" customHeight="1">
      <c r="B37" s="194"/>
      <c r="C37" s="195"/>
      <c r="D37" s="193"/>
      <c r="E37" s="196" t="s">
        <v>950</v>
      </c>
      <c r="F37" s="193"/>
      <c r="G37" s="311" t="s">
        <v>951</v>
      </c>
      <c r="H37" s="311"/>
      <c r="I37" s="311"/>
      <c r="J37" s="311"/>
      <c r="K37" s="191"/>
    </row>
    <row r="38" spans="2:11" customFormat="1" ht="15" customHeight="1">
      <c r="B38" s="194"/>
      <c r="C38" s="195"/>
      <c r="D38" s="193"/>
      <c r="E38" s="196" t="s">
        <v>56</v>
      </c>
      <c r="F38" s="193"/>
      <c r="G38" s="311" t="s">
        <v>952</v>
      </c>
      <c r="H38" s="311"/>
      <c r="I38" s="311"/>
      <c r="J38" s="311"/>
      <c r="K38" s="191"/>
    </row>
    <row r="39" spans="2:11" customFormat="1" ht="15" customHeight="1">
      <c r="B39" s="194"/>
      <c r="C39" s="195"/>
      <c r="D39" s="193"/>
      <c r="E39" s="196" t="s">
        <v>57</v>
      </c>
      <c r="F39" s="193"/>
      <c r="G39" s="311" t="s">
        <v>953</v>
      </c>
      <c r="H39" s="311"/>
      <c r="I39" s="311"/>
      <c r="J39" s="311"/>
      <c r="K39" s="191"/>
    </row>
    <row r="40" spans="2:11" customFormat="1" ht="15" customHeight="1">
      <c r="B40" s="194"/>
      <c r="C40" s="195"/>
      <c r="D40" s="193"/>
      <c r="E40" s="196" t="s">
        <v>118</v>
      </c>
      <c r="F40" s="193"/>
      <c r="G40" s="311" t="s">
        <v>954</v>
      </c>
      <c r="H40" s="311"/>
      <c r="I40" s="311"/>
      <c r="J40" s="311"/>
      <c r="K40" s="191"/>
    </row>
    <row r="41" spans="2:11" customFormat="1" ht="15" customHeight="1">
      <c r="B41" s="194"/>
      <c r="C41" s="195"/>
      <c r="D41" s="193"/>
      <c r="E41" s="196" t="s">
        <v>119</v>
      </c>
      <c r="F41" s="193"/>
      <c r="G41" s="311" t="s">
        <v>955</v>
      </c>
      <c r="H41" s="311"/>
      <c r="I41" s="311"/>
      <c r="J41" s="311"/>
      <c r="K41" s="191"/>
    </row>
    <row r="42" spans="2:11" customFormat="1" ht="15" customHeight="1">
      <c r="B42" s="194"/>
      <c r="C42" s="195"/>
      <c r="D42" s="193"/>
      <c r="E42" s="196" t="s">
        <v>956</v>
      </c>
      <c r="F42" s="193"/>
      <c r="G42" s="311" t="s">
        <v>957</v>
      </c>
      <c r="H42" s="311"/>
      <c r="I42" s="311"/>
      <c r="J42" s="311"/>
      <c r="K42" s="191"/>
    </row>
    <row r="43" spans="2:11" customFormat="1" ht="15" customHeight="1">
      <c r="B43" s="194"/>
      <c r="C43" s="195"/>
      <c r="D43" s="193"/>
      <c r="E43" s="196"/>
      <c r="F43" s="193"/>
      <c r="G43" s="311" t="s">
        <v>958</v>
      </c>
      <c r="H43" s="311"/>
      <c r="I43" s="311"/>
      <c r="J43" s="311"/>
      <c r="K43" s="191"/>
    </row>
    <row r="44" spans="2:11" customFormat="1" ht="15" customHeight="1">
      <c r="B44" s="194"/>
      <c r="C44" s="195"/>
      <c r="D44" s="193"/>
      <c r="E44" s="196" t="s">
        <v>959</v>
      </c>
      <c r="F44" s="193"/>
      <c r="G44" s="311" t="s">
        <v>960</v>
      </c>
      <c r="H44" s="311"/>
      <c r="I44" s="311"/>
      <c r="J44" s="311"/>
      <c r="K44" s="191"/>
    </row>
    <row r="45" spans="2:11" customFormat="1" ht="15" customHeight="1">
      <c r="B45" s="194"/>
      <c r="C45" s="195"/>
      <c r="D45" s="193"/>
      <c r="E45" s="196" t="s">
        <v>121</v>
      </c>
      <c r="F45" s="193"/>
      <c r="G45" s="311" t="s">
        <v>961</v>
      </c>
      <c r="H45" s="311"/>
      <c r="I45" s="311"/>
      <c r="J45" s="311"/>
      <c r="K45" s="191"/>
    </row>
    <row r="46" spans="2:11" customFormat="1" ht="12.75" customHeight="1">
      <c r="B46" s="194"/>
      <c r="C46" s="195"/>
      <c r="D46" s="193"/>
      <c r="E46" s="193"/>
      <c r="F46" s="193"/>
      <c r="G46" s="193"/>
      <c r="H46" s="193"/>
      <c r="I46" s="193"/>
      <c r="J46" s="193"/>
      <c r="K46" s="191"/>
    </row>
    <row r="47" spans="2:11" customFormat="1" ht="15" customHeight="1">
      <c r="B47" s="194"/>
      <c r="C47" s="195"/>
      <c r="D47" s="311" t="s">
        <v>962</v>
      </c>
      <c r="E47" s="311"/>
      <c r="F47" s="311"/>
      <c r="G47" s="311"/>
      <c r="H47" s="311"/>
      <c r="I47" s="311"/>
      <c r="J47" s="311"/>
      <c r="K47" s="191"/>
    </row>
    <row r="48" spans="2:11" customFormat="1" ht="15" customHeight="1">
      <c r="B48" s="194"/>
      <c r="C48" s="195"/>
      <c r="D48" s="195"/>
      <c r="E48" s="311" t="s">
        <v>963</v>
      </c>
      <c r="F48" s="311"/>
      <c r="G48" s="311"/>
      <c r="H48" s="311"/>
      <c r="I48" s="311"/>
      <c r="J48" s="311"/>
      <c r="K48" s="191"/>
    </row>
    <row r="49" spans="2:11" customFormat="1" ht="15" customHeight="1">
      <c r="B49" s="194"/>
      <c r="C49" s="195"/>
      <c r="D49" s="195"/>
      <c r="E49" s="311" t="s">
        <v>964</v>
      </c>
      <c r="F49" s="311"/>
      <c r="G49" s="311"/>
      <c r="H49" s="311"/>
      <c r="I49" s="311"/>
      <c r="J49" s="311"/>
      <c r="K49" s="191"/>
    </row>
    <row r="50" spans="2:11" customFormat="1" ht="15" customHeight="1">
      <c r="B50" s="194"/>
      <c r="C50" s="195"/>
      <c r="D50" s="195"/>
      <c r="E50" s="311" t="s">
        <v>965</v>
      </c>
      <c r="F50" s="311"/>
      <c r="G50" s="311"/>
      <c r="H50" s="311"/>
      <c r="I50" s="311"/>
      <c r="J50" s="311"/>
      <c r="K50" s="191"/>
    </row>
    <row r="51" spans="2:11" customFormat="1" ht="15" customHeight="1">
      <c r="B51" s="194"/>
      <c r="C51" s="195"/>
      <c r="D51" s="311" t="s">
        <v>966</v>
      </c>
      <c r="E51" s="311"/>
      <c r="F51" s="311"/>
      <c r="G51" s="311"/>
      <c r="H51" s="311"/>
      <c r="I51" s="311"/>
      <c r="J51" s="311"/>
      <c r="K51" s="191"/>
    </row>
    <row r="52" spans="2:11" customFormat="1" ht="25.5" customHeight="1">
      <c r="B52" s="190"/>
      <c r="C52" s="312" t="s">
        <v>967</v>
      </c>
      <c r="D52" s="312"/>
      <c r="E52" s="312"/>
      <c r="F52" s="312"/>
      <c r="G52" s="312"/>
      <c r="H52" s="312"/>
      <c r="I52" s="312"/>
      <c r="J52" s="312"/>
      <c r="K52" s="191"/>
    </row>
    <row r="53" spans="2:11" customFormat="1" ht="5.25" customHeight="1">
      <c r="B53" s="190"/>
      <c r="C53" s="192"/>
      <c r="D53" s="192"/>
      <c r="E53" s="192"/>
      <c r="F53" s="192"/>
      <c r="G53" s="192"/>
      <c r="H53" s="192"/>
      <c r="I53" s="192"/>
      <c r="J53" s="192"/>
      <c r="K53" s="191"/>
    </row>
    <row r="54" spans="2:11" customFormat="1" ht="15" customHeight="1">
      <c r="B54" s="190"/>
      <c r="C54" s="311" t="s">
        <v>968</v>
      </c>
      <c r="D54" s="311"/>
      <c r="E54" s="311"/>
      <c r="F54" s="311"/>
      <c r="G54" s="311"/>
      <c r="H54" s="311"/>
      <c r="I54" s="311"/>
      <c r="J54" s="311"/>
      <c r="K54" s="191"/>
    </row>
    <row r="55" spans="2:11" customFormat="1" ht="15" customHeight="1">
      <c r="B55" s="190"/>
      <c r="C55" s="311" t="s">
        <v>969</v>
      </c>
      <c r="D55" s="311"/>
      <c r="E55" s="311"/>
      <c r="F55" s="311"/>
      <c r="G55" s="311"/>
      <c r="H55" s="311"/>
      <c r="I55" s="311"/>
      <c r="J55" s="311"/>
      <c r="K55" s="191"/>
    </row>
    <row r="56" spans="2:11" customFormat="1" ht="12.75" customHeight="1">
      <c r="B56" s="190"/>
      <c r="C56" s="193"/>
      <c r="D56" s="193"/>
      <c r="E56" s="193"/>
      <c r="F56" s="193"/>
      <c r="G56" s="193"/>
      <c r="H56" s="193"/>
      <c r="I56" s="193"/>
      <c r="J56" s="193"/>
      <c r="K56" s="191"/>
    </row>
    <row r="57" spans="2:11" customFormat="1" ht="15" customHeight="1">
      <c r="B57" s="190"/>
      <c r="C57" s="311" t="s">
        <v>970</v>
      </c>
      <c r="D57" s="311"/>
      <c r="E57" s="311"/>
      <c r="F57" s="311"/>
      <c r="G57" s="311"/>
      <c r="H57" s="311"/>
      <c r="I57" s="311"/>
      <c r="J57" s="311"/>
      <c r="K57" s="191"/>
    </row>
    <row r="58" spans="2:11" customFormat="1" ht="15" customHeight="1">
      <c r="B58" s="190"/>
      <c r="C58" s="195"/>
      <c r="D58" s="311" t="s">
        <v>971</v>
      </c>
      <c r="E58" s="311"/>
      <c r="F58" s="311"/>
      <c r="G58" s="311"/>
      <c r="H58" s="311"/>
      <c r="I58" s="311"/>
      <c r="J58" s="311"/>
      <c r="K58" s="191"/>
    </row>
    <row r="59" spans="2:11" customFormat="1" ht="15" customHeight="1">
      <c r="B59" s="190"/>
      <c r="C59" s="195"/>
      <c r="D59" s="311" t="s">
        <v>972</v>
      </c>
      <c r="E59" s="311"/>
      <c r="F59" s="311"/>
      <c r="G59" s="311"/>
      <c r="H59" s="311"/>
      <c r="I59" s="311"/>
      <c r="J59" s="311"/>
      <c r="K59" s="191"/>
    </row>
    <row r="60" spans="2:11" customFormat="1" ht="15" customHeight="1">
      <c r="B60" s="190"/>
      <c r="C60" s="195"/>
      <c r="D60" s="311" t="s">
        <v>973</v>
      </c>
      <c r="E60" s="311"/>
      <c r="F60" s="311"/>
      <c r="G60" s="311"/>
      <c r="H60" s="311"/>
      <c r="I60" s="311"/>
      <c r="J60" s="311"/>
      <c r="K60" s="191"/>
    </row>
    <row r="61" spans="2:11" customFormat="1" ht="15" customHeight="1">
      <c r="B61" s="190"/>
      <c r="C61" s="195"/>
      <c r="D61" s="311" t="s">
        <v>974</v>
      </c>
      <c r="E61" s="311"/>
      <c r="F61" s="311"/>
      <c r="G61" s="311"/>
      <c r="H61" s="311"/>
      <c r="I61" s="311"/>
      <c r="J61" s="311"/>
      <c r="K61" s="191"/>
    </row>
    <row r="62" spans="2:11" customFormat="1" ht="15" customHeight="1">
      <c r="B62" s="190"/>
      <c r="C62" s="195"/>
      <c r="D62" s="314" t="s">
        <v>975</v>
      </c>
      <c r="E62" s="314"/>
      <c r="F62" s="314"/>
      <c r="G62" s="314"/>
      <c r="H62" s="314"/>
      <c r="I62" s="314"/>
      <c r="J62" s="314"/>
      <c r="K62" s="191"/>
    </row>
    <row r="63" spans="2:11" customFormat="1" ht="15" customHeight="1">
      <c r="B63" s="190"/>
      <c r="C63" s="195"/>
      <c r="D63" s="311" t="s">
        <v>976</v>
      </c>
      <c r="E63" s="311"/>
      <c r="F63" s="311"/>
      <c r="G63" s="311"/>
      <c r="H63" s="311"/>
      <c r="I63" s="311"/>
      <c r="J63" s="311"/>
      <c r="K63" s="191"/>
    </row>
    <row r="64" spans="2:11" customFormat="1" ht="12.75" customHeight="1">
      <c r="B64" s="190"/>
      <c r="C64" s="195"/>
      <c r="D64" s="195"/>
      <c r="E64" s="198"/>
      <c r="F64" s="195"/>
      <c r="G64" s="195"/>
      <c r="H64" s="195"/>
      <c r="I64" s="195"/>
      <c r="J64" s="195"/>
      <c r="K64" s="191"/>
    </row>
    <row r="65" spans="2:11" customFormat="1" ht="15" customHeight="1">
      <c r="B65" s="190"/>
      <c r="C65" s="195"/>
      <c r="D65" s="311" t="s">
        <v>977</v>
      </c>
      <c r="E65" s="311"/>
      <c r="F65" s="311"/>
      <c r="G65" s="311"/>
      <c r="H65" s="311"/>
      <c r="I65" s="311"/>
      <c r="J65" s="311"/>
      <c r="K65" s="191"/>
    </row>
    <row r="66" spans="2:11" customFormat="1" ht="15" customHeight="1">
      <c r="B66" s="190"/>
      <c r="C66" s="195"/>
      <c r="D66" s="314" t="s">
        <v>978</v>
      </c>
      <c r="E66" s="314"/>
      <c r="F66" s="314"/>
      <c r="G66" s="314"/>
      <c r="H66" s="314"/>
      <c r="I66" s="314"/>
      <c r="J66" s="314"/>
      <c r="K66" s="191"/>
    </row>
    <row r="67" spans="2:11" customFormat="1" ht="15" customHeight="1">
      <c r="B67" s="190"/>
      <c r="C67" s="195"/>
      <c r="D67" s="311" t="s">
        <v>979</v>
      </c>
      <c r="E67" s="311"/>
      <c r="F67" s="311"/>
      <c r="G67" s="311"/>
      <c r="H67" s="311"/>
      <c r="I67" s="311"/>
      <c r="J67" s="311"/>
      <c r="K67" s="191"/>
    </row>
    <row r="68" spans="2:11" customFormat="1" ht="15" customHeight="1">
      <c r="B68" s="190"/>
      <c r="C68" s="195"/>
      <c r="D68" s="311" t="s">
        <v>980</v>
      </c>
      <c r="E68" s="311"/>
      <c r="F68" s="311"/>
      <c r="G68" s="311"/>
      <c r="H68" s="311"/>
      <c r="I68" s="311"/>
      <c r="J68" s="311"/>
      <c r="K68" s="191"/>
    </row>
    <row r="69" spans="2:11" customFormat="1" ht="15" customHeight="1">
      <c r="B69" s="190"/>
      <c r="C69" s="195"/>
      <c r="D69" s="311" t="s">
        <v>981</v>
      </c>
      <c r="E69" s="311"/>
      <c r="F69" s="311"/>
      <c r="G69" s="311"/>
      <c r="H69" s="311"/>
      <c r="I69" s="311"/>
      <c r="J69" s="311"/>
      <c r="K69" s="191"/>
    </row>
    <row r="70" spans="2:11" customFormat="1" ht="15" customHeight="1">
      <c r="B70" s="190"/>
      <c r="C70" s="195"/>
      <c r="D70" s="311" t="s">
        <v>982</v>
      </c>
      <c r="E70" s="311"/>
      <c r="F70" s="311"/>
      <c r="G70" s="311"/>
      <c r="H70" s="311"/>
      <c r="I70" s="311"/>
      <c r="J70" s="311"/>
      <c r="K70" s="191"/>
    </row>
    <row r="71" spans="2:11" customFormat="1" ht="12.75" customHeight="1">
      <c r="B71" s="199"/>
      <c r="C71" s="200"/>
      <c r="D71" s="200"/>
      <c r="E71" s="200"/>
      <c r="F71" s="200"/>
      <c r="G71" s="200"/>
      <c r="H71" s="200"/>
      <c r="I71" s="200"/>
      <c r="J71" s="200"/>
      <c r="K71" s="201"/>
    </row>
    <row r="72" spans="2:11" customFormat="1" ht="18.75" customHeight="1">
      <c r="B72" s="202"/>
      <c r="C72" s="202"/>
      <c r="D72" s="202"/>
      <c r="E72" s="202"/>
      <c r="F72" s="202"/>
      <c r="G72" s="202"/>
      <c r="H72" s="202"/>
      <c r="I72" s="202"/>
      <c r="J72" s="202"/>
      <c r="K72" s="203"/>
    </row>
    <row r="73" spans="2:11" customFormat="1" ht="18.75" customHeight="1">
      <c r="B73" s="203"/>
      <c r="C73" s="203"/>
      <c r="D73" s="203"/>
      <c r="E73" s="203"/>
      <c r="F73" s="203"/>
      <c r="G73" s="203"/>
      <c r="H73" s="203"/>
      <c r="I73" s="203"/>
      <c r="J73" s="203"/>
      <c r="K73" s="203"/>
    </row>
    <row r="74" spans="2:11" customFormat="1" ht="7.5" customHeight="1">
      <c r="B74" s="204"/>
      <c r="C74" s="205"/>
      <c r="D74" s="205"/>
      <c r="E74" s="205"/>
      <c r="F74" s="205"/>
      <c r="G74" s="205"/>
      <c r="H74" s="205"/>
      <c r="I74" s="205"/>
      <c r="J74" s="205"/>
      <c r="K74" s="206"/>
    </row>
    <row r="75" spans="2:11" customFormat="1" ht="45" customHeight="1">
      <c r="B75" s="207"/>
      <c r="C75" s="315" t="s">
        <v>983</v>
      </c>
      <c r="D75" s="315"/>
      <c r="E75" s="315"/>
      <c r="F75" s="315"/>
      <c r="G75" s="315"/>
      <c r="H75" s="315"/>
      <c r="I75" s="315"/>
      <c r="J75" s="315"/>
      <c r="K75" s="208"/>
    </row>
    <row r="76" spans="2:11" customFormat="1" ht="17.25" customHeight="1">
      <c r="B76" s="207"/>
      <c r="C76" s="209" t="s">
        <v>984</v>
      </c>
      <c r="D76" s="209"/>
      <c r="E76" s="209"/>
      <c r="F76" s="209" t="s">
        <v>985</v>
      </c>
      <c r="G76" s="210"/>
      <c r="H76" s="209" t="s">
        <v>57</v>
      </c>
      <c r="I76" s="209" t="s">
        <v>60</v>
      </c>
      <c r="J76" s="209" t="s">
        <v>986</v>
      </c>
      <c r="K76" s="208"/>
    </row>
    <row r="77" spans="2:11" customFormat="1" ht="17.25" customHeight="1">
      <c r="B77" s="207"/>
      <c r="C77" s="211" t="s">
        <v>987</v>
      </c>
      <c r="D77" s="211"/>
      <c r="E77" s="211"/>
      <c r="F77" s="212" t="s">
        <v>988</v>
      </c>
      <c r="G77" s="213"/>
      <c r="H77" s="211"/>
      <c r="I77" s="211"/>
      <c r="J77" s="211" t="s">
        <v>989</v>
      </c>
      <c r="K77" s="208"/>
    </row>
    <row r="78" spans="2:11" customFormat="1" ht="5.25" customHeight="1">
      <c r="B78" s="207"/>
      <c r="C78" s="214"/>
      <c r="D78" s="214"/>
      <c r="E78" s="214"/>
      <c r="F78" s="214"/>
      <c r="G78" s="215"/>
      <c r="H78" s="214"/>
      <c r="I78" s="214"/>
      <c r="J78" s="214"/>
      <c r="K78" s="208"/>
    </row>
    <row r="79" spans="2:11" customFormat="1" ht="15" customHeight="1">
      <c r="B79" s="207"/>
      <c r="C79" s="196" t="s">
        <v>56</v>
      </c>
      <c r="D79" s="216"/>
      <c r="E79" s="216"/>
      <c r="F79" s="217" t="s">
        <v>990</v>
      </c>
      <c r="G79" s="218"/>
      <c r="H79" s="196" t="s">
        <v>991</v>
      </c>
      <c r="I79" s="196" t="s">
        <v>992</v>
      </c>
      <c r="J79" s="196">
        <v>20</v>
      </c>
      <c r="K79" s="208"/>
    </row>
    <row r="80" spans="2:11" customFormat="1" ht="15" customHeight="1">
      <c r="B80" s="207"/>
      <c r="C80" s="196" t="s">
        <v>993</v>
      </c>
      <c r="D80" s="196"/>
      <c r="E80" s="196"/>
      <c r="F80" s="217" t="s">
        <v>990</v>
      </c>
      <c r="G80" s="218"/>
      <c r="H80" s="196" t="s">
        <v>994</v>
      </c>
      <c r="I80" s="196" t="s">
        <v>992</v>
      </c>
      <c r="J80" s="196">
        <v>120</v>
      </c>
      <c r="K80" s="208"/>
    </row>
    <row r="81" spans="2:11" customFormat="1" ht="15" customHeight="1">
      <c r="B81" s="219"/>
      <c r="C81" s="196" t="s">
        <v>995</v>
      </c>
      <c r="D81" s="196"/>
      <c r="E81" s="196"/>
      <c r="F81" s="217" t="s">
        <v>996</v>
      </c>
      <c r="G81" s="218"/>
      <c r="H81" s="196" t="s">
        <v>997</v>
      </c>
      <c r="I81" s="196" t="s">
        <v>992</v>
      </c>
      <c r="J81" s="196">
        <v>50</v>
      </c>
      <c r="K81" s="208"/>
    </row>
    <row r="82" spans="2:11" customFormat="1" ht="15" customHeight="1">
      <c r="B82" s="219"/>
      <c r="C82" s="196" t="s">
        <v>998</v>
      </c>
      <c r="D82" s="196"/>
      <c r="E82" s="196"/>
      <c r="F82" s="217" t="s">
        <v>990</v>
      </c>
      <c r="G82" s="218"/>
      <c r="H82" s="196" t="s">
        <v>999</v>
      </c>
      <c r="I82" s="196" t="s">
        <v>1000</v>
      </c>
      <c r="J82" s="196"/>
      <c r="K82" s="208"/>
    </row>
    <row r="83" spans="2:11" customFormat="1" ht="15" customHeight="1">
      <c r="B83" s="219"/>
      <c r="C83" s="196" t="s">
        <v>1001</v>
      </c>
      <c r="D83" s="196"/>
      <c r="E83" s="196"/>
      <c r="F83" s="217" t="s">
        <v>996</v>
      </c>
      <c r="G83" s="196"/>
      <c r="H83" s="196" t="s">
        <v>1002</v>
      </c>
      <c r="I83" s="196" t="s">
        <v>992</v>
      </c>
      <c r="J83" s="196">
        <v>15</v>
      </c>
      <c r="K83" s="208"/>
    </row>
    <row r="84" spans="2:11" customFormat="1" ht="15" customHeight="1">
      <c r="B84" s="219"/>
      <c r="C84" s="196" t="s">
        <v>1003</v>
      </c>
      <c r="D84" s="196"/>
      <c r="E84" s="196"/>
      <c r="F84" s="217" t="s">
        <v>996</v>
      </c>
      <c r="G84" s="196"/>
      <c r="H84" s="196" t="s">
        <v>1004</v>
      </c>
      <c r="I84" s="196" t="s">
        <v>992</v>
      </c>
      <c r="J84" s="196">
        <v>15</v>
      </c>
      <c r="K84" s="208"/>
    </row>
    <row r="85" spans="2:11" customFormat="1" ht="15" customHeight="1">
      <c r="B85" s="219"/>
      <c r="C85" s="196" t="s">
        <v>1005</v>
      </c>
      <c r="D85" s="196"/>
      <c r="E85" s="196"/>
      <c r="F85" s="217" t="s">
        <v>996</v>
      </c>
      <c r="G85" s="196"/>
      <c r="H85" s="196" t="s">
        <v>1006</v>
      </c>
      <c r="I85" s="196" t="s">
        <v>992</v>
      </c>
      <c r="J85" s="196">
        <v>20</v>
      </c>
      <c r="K85" s="208"/>
    </row>
    <row r="86" spans="2:11" customFormat="1" ht="15" customHeight="1">
      <c r="B86" s="219"/>
      <c r="C86" s="196" t="s">
        <v>1007</v>
      </c>
      <c r="D86" s="196"/>
      <c r="E86" s="196"/>
      <c r="F86" s="217" t="s">
        <v>996</v>
      </c>
      <c r="G86" s="196"/>
      <c r="H86" s="196" t="s">
        <v>1008</v>
      </c>
      <c r="I86" s="196" t="s">
        <v>992</v>
      </c>
      <c r="J86" s="196">
        <v>20</v>
      </c>
      <c r="K86" s="208"/>
    </row>
    <row r="87" spans="2:11" customFormat="1" ht="15" customHeight="1">
      <c r="B87" s="219"/>
      <c r="C87" s="196" t="s">
        <v>1009</v>
      </c>
      <c r="D87" s="196"/>
      <c r="E87" s="196"/>
      <c r="F87" s="217" t="s">
        <v>996</v>
      </c>
      <c r="G87" s="218"/>
      <c r="H87" s="196" t="s">
        <v>1010</v>
      </c>
      <c r="I87" s="196" t="s">
        <v>992</v>
      </c>
      <c r="J87" s="196">
        <v>50</v>
      </c>
      <c r="K87" s="208"/>
    </row>
    <row r="88" spans="2:11" customFormat="1" ht="15" customHeight="1">
      <c r="B88" s="219"/>
      <c r="C88" s="196" t="s">
        <v>1011</v>
      </c>
      <c r="D88" s="196"/>
      <c r="E88" s="196"/>
      <c r="F88" s="217" t="s">
        <v>996</v>
      </c>
      <c r="G88" s="218"/>
      <c r="H88" s="196" t="s">
        <v>1012</v>
      </c>
      <c r="I88" s="196" t="s">
        <v>992</v>
      </c>
      <c r="J88" s="196">
        <v>20</v>
      </c>
      <c r="K88" s="208"/>
    </row>
    <row r="89" spans="2:11" customFormat="1" ht="15" customHeight="1">
      <c r="B89" s="219"/>
      <c r="C89" s="196" t="s">
        <v>1013</v>
      </c>
      <c r="D89" s="196"/>
      <c r="E89" s="196"/>
      <c r="F89" s="217" t="s">
        <v>996</v>
      </c>
      <c r="G89" s="218"/>
      <c r="H89" s="196" t="s">
        <v>1014</v>
      </c>
      <c r="I89" s="196" t="s">
        <v>992</v>
      </c>
      <c r="J89" s="196">
        <v>20</v>
      </c>
      <c r="K89" s="208"/>
    </row>
    <row r="90" spans="2:11" customFormat="1" ht="15" customHeight="1">
      <c r="B90" s="219"/>
      <c r="C90" s="196" t="s">
        <v>1015</v>
      </c>
      <c r="D90" s="196"/>
      <c r="E90" s="196"/>
      <c r="F90" s="217" t="s">
        <v>996</v>
      </c>
      <c r="G90" s="218"/>
      <c r="H90" s="196" t="s">
        <v>1016</v>
      </c>
      <c r="I90" s="196" t="s">
        <v>992</v>
      </c>
      <c r="J90" s="196">
        <v>50</v>
      </c>
      <c r="K90" s="208"/>
    </row>
    <row r="91" spans="2:11" customFormat="1" ht="15" customHeight="1">
      <c r="B91" s="219"/>
      <c r="C91" s="196" t="s">
        <v>1017</v>
      </c>
      <c r="D91" s="196"/>
      <c r="E91" s="196"/>
      <c r="F91" s="217" t="s">
        <v>996</v>
      </c>
      <c r="G91" s="218"/>
      <c r="H91" s="196" t="s">
        <v>1017</v>
      </c>
      <c r="I91" s="196" t="s">
        <v>992</v>
      </c>
      <c r="J91" s="196">
        <v>50</v>
      </c>
      <c r="K91" s="208"/>
    </row>
    <row r="92" spans="2:11" customFormat="1" ht="15" customHeight="1">
      <c r="B92" s="219"/>
      <c r="C92" s="196" t="s">
        <v>1018</v>
      </c>
      <c r="D92" s="196"/>
      <c r="E92" s="196"/>
      <c r="F92" s="217" t="s">
        <v>996</v>
      </c>
      <c r="G92" s="218"/>
      <c r="H92" s="196" t="s">
        <v>1019</v>
      </c>
      <c r="I92" s="196" t="s">
        <v>992</v>
      </c>
      <c r="J92" s="196">
        <v>255</v>
      </c>
      <c r="K92" s="208"/>
    </row>
    <row r="93" spans="2:11" customFormat="1" ht="15" customHeight="1">
      <c r="B93" s="219"/>
      <c r="C93" s="196" t="s">
        <v>1020</v>
      </c>
      <c r="D93" s="196"/>
      <c r="E93" s="196"/>
      <c r="F93" s="217" t="s">
        <v>990</v>
      </c>
      <c r="G93" s="218"/>
      <c r="H93" s="196" t="s">
        <v>1021</v>
      </c>
      <c r="I93" s="196" t="s">
        <v>1022</v>
      </c>
      <c r="J93" s="196"/>
      <c r="K93" s="208"/>
    </row>
    <row r="94" spans="2:11" customFormat="1" ht="15" customHeight="1">
      <c r="B94" s="219"/>
      <c r="C94" s="196" t="s">
        <v>1023</v>
      </c>
      <c r="D94" s="196"/>
      <c r="E94" s="196"/>
      <c r="F94" s="217" t="s">
        <v>990</v>
      </c>
      <c r="G94" s="218"/>
      <c r="H94" s="196" t="s">
        <v>1024</v>
      </c>
      <c r="I94" s="196" t="s">
        <v>1025</v>
      </c>
      <c r="J94" s="196"/>
      <c r="K94" s="208"/>
    </row>
    <row r="95" spans="2:11" customFormat="1" ht="15" customHeight="1">
      <c r="B95" s="219"/>
      <c r="C95" s="196" t="s">
        <v>1026</v>
      </c>
      <c r="D95" s="196"/>
      <c r="E95" s="196"/>
      <c r="F95" s="217" t="s">
        <v>990</v>
      </c>
      <c r="G95" s="218"/>
      <c r="H95" s="196" t="s">
        <v>1026</v>
      </c>
      <c r="I95" s="196" t="s">
        <v>1025</v>
      </c>
      <c r="J95" s="196"/>
      <c r="K95" s="208"/>
    </row>
    <row r="96" spans="2:11" customFormat="1" ht="15" customHeight="1">
      <c r="B96" s="219"/>
      <c r="C96" s="196" t="s">
        <v>41</v>
      </c>
      <c r="D96" s="196"/>
      <c r="E96" s="196"/>
      <c r="F96" s="217" t="s">
        <v>990</v>
      </c>
      <c r="G96" s="218"/>
      <c r="H96" s="196" t="s">
        <v>1027</v>
      </c>
      <c r="I96" s="196" t="s">
        <v>1025</v>
      </c>
      <c r="J96" s="196"/>
      <c r="K96" s="208"/>
    </row>
    <row r="97" spans="2:11" customFormat="1" ht="15" customHeight="1">
      <c r="B97" s="219"/>
      <c r="C97" s="196" t="s">
        <v>51</v>
      </c>
      <c r="D97" s="196"/>
      <c r="E97" s="196"/>
      <c r="F97" s="217" t="s">
        <v>990</v>
      </c>
      <c r="G97" s="218"/>
      <c r="H97" s="196" t="s">
        <v>1028</v>
      </c>
      <c r="I97" s="196" t="s">
        <v>1025</v>
      </c>
      <c r="J97" s="196"/>
      <c r="K97" s="208"/>
    </row>
    <row r="98" spans="2:11" customFormat="1" ht="15" customHeight="1">
      <c r="B98" s="220"/>
      <c r="C98" s="221"/>
      <c r="D98" s="221"/>
      <c r="E98" s="221"/>
      <c r="F98" s="221"/>
      <c r="G98" s="221"/>
      <c r="H98" s="221"/>
      <c r="I98" s="221"/>
      <c r="J98" s="221"/>
      <c r="K98" s="222"/>
    </row>
    <row r="99" spans="2:11" customFormat="1" ht="18.75" customHeight="1">
      <c r="B99" s="223"/>
      <c r="C99" s="224"/>
      <c r="D99" s="224"/>
      <c r="E99" s="224"/>
      <c r="F99" s="224"/>
      <c r="G99" s="224"/>
      <c r="H99" s="224"/>
      <c r="I99" s="224"/>
      <c r="J99" s="224"/>
      <c r="K99" s="223"/>
    </row>
    <row r="100" spans="2:11" customFormat="1" ht="18.75" customHeight="1"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</row>
    <row r="101" spans="2:11" customFormat="1" ht="7.5" customHeight="1">
      <c r="B101" s="204"/>
      <c r="C101" s="205"/>
      <c r="D101" s="205"/>
      <c r="E101" s="205"/>
      <c r="F101" s="205"/>
      <c r="G101" s="205"/>
      <c r="H101" s="205"/>
      <c r="I101" s="205"/>
      <c r="J101" s="205"/>
      <c r="K101" s="206"/>
    </row>
    <row r="102" spans="2:11" customFormat="1" ht="45" customHeight="1">
      <c r="B102" s="207"/>
      <c r="C102" s="315" t="s">
        <v>1029</v>
      </c>
      <c r="D102" s="315"/>
      <c r="E102" s="315"/>
      <c r="F102" s="315"/>
      <c r="G102" s="315"/>
      <c r="H102" s="315"/>
      <c r="I102" s="315"/>
      <c r="J102" s="315"/>
      <c r="K102" s="208"/>
    </row>
    <row r="103" spans="2:11" customFormat="1" ht="17.25" customHeight="1">
      <c r="B103" s="207"/>
      <c r="C103" s="209" t="s">
        <v>984</v>
      </c>
      <c r="D103" s="209"/>
      <c r="E103" s="209"/>
      <c r="F103" s="209" t="s">
        <v>985</v>
      </c>
      <c r="G103" s="210"/>
      <c r="H103" s="209" t="s">
        <v>57</v>
      </c>
      <c r="I103" s="209" t="s">
        <v>60</v>
      </c>
      <c r="J103" s="209" t="s">
        <v>986</v>
      </c>
      <c r="K103" s="208"/>
    </row>
    <row r="104" spans="2:11" customFormat="1" ht="17.25" customHeight="1">
      <c r="B104" s="207"/>
      <c r="C104" s="211" t="s">
        <v>987</v>
      </c>
      <c r="D104" s="211"/>
      <c r="E104" s="211"/>
      <c r="F104" s="212" t="s">
        <v>988</v>
      </c>
      <c r="G104" s="213"/>
      <c r="H104" s="211"/>
      <c r="I104" s="211"/>
      <c r="J104" s="211" t="s">
        <v>989</v>
      </c>
      <c r="K104" s="208"/>
    </row>
    <row r="105" spans="2:11" customFormat="1" ht="5.25" customHeight="1">
      <c r="B105" s="207"/>
      <c r="C105" s="209"/>
      <c r="D105" s="209"/>
      <c r="E105" s="209"/>
      <c r="F105" s="209"/>
      <c r="G105" s="225"/>
      <c r="H105" s="209"/>
      <c r="I105" s="209"/>
      <c r="J105" s="209"/>
      <c r="K105" s="208"/>
    </row>
    <row r="106" spans="2:11" customFormat="1" ht="15" customHeight="1">
      <c r="B106" s="207"/>
      <c r="C106" s="196" t="s">
        <v>56</v>
      </c>
      <c r="D106" s="216"/>
      <c r="E106" s="216"/>
      <c r="F106" s="217" t="s">
        <v>990</v>
      </c>
      <c r="G106" s="196"/>
      <c r="H106" s="196" t="s">
        <v>1030</v>
      </c>
      <c r="I106" s="196" t="s">
        <v>992</v>
      </c>
      <c r="J106" s="196">
        <v>20</v>
      </c>
      <c r="K106" s="208"/>
    </row>
    <row r="107" spans="2:11" customFormat="1" ht="15" customHeight="1">
      <c r="B107" s="207"/>
      <c r="C107" s="196" t="s">
        <v>993</v>
      </c>
      <c r="D107" s="196"/>
      <c r="E107" s="196"/>
      <c r="F107" s="217" t="s">
        <v>990</v>
      </c>
      <c r="G107" s="196"/>
      <c r="H107" s="196" t="s">
        <v>1030</v>
      </c>
      <c r="I107" s="196" t="s">
        <v>992</v>
      </c>
      <c r="J107" s="196">
        <v>120</v>
      </c>
      <c r="K107" s="208"/>
    </row>
    <row r="108" spans="2:11" customFormat="1" ht="15" customHeight="1">
      <c r="B108" s="219"/>
      <c r="C108" s="196" t="s">
        <v>995</v>
      </c>
      <c r="D108" s="196"/>
      <c r="E108" s="196"/>
      <c r="F108" s="217" t="s">
        <v>996</v>
      </c>
      <c r="G108" s="196"/>
      <c r="H108" s="196" t="s">
        <v>1030</v>
      </c>
      <c r="I108" s="196" t="s">
        <v>992</v>
      </c>
      <c r="J108" s="196">
        <v>50</v>
      </c>
      <c r="K108" s="208"/>
    </row>
    <row r="109" spans="2:11" customFormat="1" ht="15" customHeight="1">
      <c r="B109" s="219"/>
      <c r="C109" s="196" t="s">
        <v>998</v>
      </c>
      <c r="D109" s="196"/>
      <c r="E109" s="196"/>
      <c r="F109" s="217" t="s">
        <v>990</v>
      </c>
      <c r="G109" s="196"/>
      <c r="H109" s="196" t="s">
        <v>1030</v>
      </c>
      <c r="I109" s="196" t="s">
        <v>1000</v>
      </c>
      <c r="J109" s="196"/>
      <c r="K109" s="208"/>
    </row>
    <row r="110" spans="2:11" customFormat="1" ht="15" customHeight="1">
      <c r="B110" s="219"/>
      <c r="C110" s="196" t="s">
        <v>1009</v>
      </c>
      <c r="D110" s="196"/>
      <c r="E110" s="196"/>
      <c r="F110" s="217" t="s">
        <v>996</v>
      </c>
      <c r="G110" s="196"/>
      <c r="H110" s="196" t="s">
        <v>1030</v>
      </c>
      <c r="I110" s="196" t="s">
        <v>992</v>
      </c>
      <c r="J110" s="196">
        <v>50</v>
      </c>
      <c r="K110" s="208"/>
    </row>
    <row r="111" spans="2:11" customFormat="1" ht="15" customHeight="1">
      <c r="B111" s="219"/>
      <c r="C111" s="196" t="s">
        <v>1017</v>
      </c>
      <c r="D111" s="196"/>
      <c r="E111" s="196"/>
      <c r="F111" s="217" t="s">
        <v>996</v>
      </c>
      <c r="G111" s="196"/>
      <c r="H111" s="196" t="s">
        <v>1030</v>
      </c>
      <c r="I111" s="196" t="s">
        <v>992</v>
      </c>
      <c r="J111" s="196">
        <v>50</v>
      </c>
      <c r="K111" s="208"/>
    </row>
    <row r="112" spans="2:11" customFormat="1" ht="15" customHeight="1">
      <c r="B112" s="219"/>
      <c r="C112" s="196" t="s">
        <v>1015</v>
      </c>
      <c r="D112" s="196"/>
      <c r="E112" s="196"/>
      <c r="F112" s="217" t="s">
        <v>996</v>
      </c>
      <c r="G112" s="196"/>
      <c r="H112" s="196" t="s">
        <v>1030</v>
      </c>
      <c r="I112" s="196" t="s">
        <v>992</v>
      </c>
      <c r="J112" s="196">
        <v>50</v>
      </c>
      <c r="K112" s="208"/>
    </row>
    <row r="113" spans="2:11" customFormat="1" ht="15" customHeight="1">
      <c r="B113" s="219"/>
      <c r="C113" s="196" t="s">
        <v>56</v>
      </c>
      <c r="D113" s="196"/>
      <c r="E113" s="196"/>
      <c r="F113" s="217" t="s">
        <v>990</v>
      </c>
      <c r="G113" s="196"/>
      <c r="H113" s="196" t="s">
        <v>1031</v>
      </c>
      <c r="I113" s="196" t="s">
        <v>992</v>
      </c>
      <c r="J113" s="196">
        <v>20</v>
      </c>
      <c r="K113" s="208"/>
    </row>
    <row r="114" spans="2:11" customFormat="1" ht="15" customHeight="1">
      <c r="B114" s="219"/>
      <c r="C114" s="196" t="s">
        <v>1032</v>
      </c>
      <c r="D114" s="196"/>
      <c r="E114" s="196"/>
      <c r="F114" s="217" t="s">
        <v>990</v>
      </c>
      <c r="G114" s="196"/>
      <c r="H114" s="196" t="s">
        <v>1033</v>
      </c>
      <c r="I114" s="196" t="s">
        <v>992</v>
      </c>
      <c r="J114" s="196">
        <v>120</v>
      </c>
      <c r="K114" s="208"/>
    </row>
    <row r="115" spans="2:11" customFormat="1" ht="15" customHeight="1">
      <c r="B115" s="219"/>
      <c r="C115" s="196" t="s">
        <v>41</v>
      </c>
      <c r="D115" s="196"/>
      <c r="E115" s="196"/>
      <c r="F115" s="217" t="s">
        <v>990</v>
      </c>
      <c r="G115" s="196"/>
      <c r="H115" s="196" t="s">
        <v>1034</v>
      </c>
      <c r="I115" s="196" t="s">
        <v>1025</v>
      </c>
      <c r="J115" s="196"/>
      <c r="K115" s="208"/>
    </row>
    <row r="116" spans="2:11" customFormat="1" ht="15" customHeight="1">
      <c r="B116" s="219"/>
      <c r="C116" s="196" t="s">
        <v>51</v>
      </c>
      <c r="D116" s="196"/>
      <c r="E116" s="196"/>
      <c r="F116" s="217" t="s">
        <v>990</v>
      </c>
      <c r="G116" s="196"/>
      <c r="H116" s="196" t="s">
        <v>1035</v>
      </c>
      <c r="I116" s="196" t="s">
        <v>1025</v>
      </c>
      <c r="J116" s="196"/>
      <c r="K116" s="208"/>
    </row>
    <row r="117" spans="2:11" customFormat="1" ht="15" customHeight="1">
      <c r="B117" s="219"/>
      <c r="C117" s="196" t="s">
        <v>60</v>
      </c>
      <c r="D117" s="196"/>
      <c r="E117" s="196"/>
      <c r="F117" s="217" t="s">
        <v>990</v>
      </c>
      <c r="G117" s="196"/>
      <c r="H117" s="196" t="s">
        <v>1036</v>
      </c>
      <c r="I117" s="196" t="s">
        <v>1037</v>
      </c>
      <c r="J117" s="196"/>
      <c r="K117" s="208"/>
    </row>
    <row r="118" spans="2:11" customFormat="1" ht="15" customHeight="1">
      <c r="B118" s="220"/>
      <c r="C118" s="226"/>
      <c r="D118" s="226"/>
      <c r="E118" s="226"/>
      <c r="F118" s="226"/>
      <c r="G118" s="226"/>
      <c r="H118" s="226"/>
      <c r="I118" s="226"/>
      <c r="J118" s="226"/>
      <c r="K118" s="222"/>
    </row>
    <row r="119" spans="2:11" customFormat="1" ht="18.75" customHeight="1">
      <c r="B119" s="227"/>
      <c r="C119" s="228"/>
      <c r="D119" s="228"/>
      <c r="E119" s="228"/>
      <c r="F119" s="229"/>
      <c r="G119" s="228"/>
      <c r="H119" s="228"/>
      <c r="I119" s="228"/>
      <c r="J119" s="228"/>
      <c r="K119" s="227"/>
    </row>
    <row r="120" spans="2:11" customFormat="1" ht="18.75" customHeight="1">
      <c r="B120" s="203"/>
      <c r="C120" s="203"/>
      <c r="D120" s="203"/>
      <c r="E120" s="203"/>
      <c r="F120" s="203"/>
      <c r="G120" s="203"/>
      <c r="H120" s="203"/>
      <c r="I120" s="203"/>
      <c r="J120" s="203"/>
      <c r="K120" s="203"/>
    </row>
    <row r="121" spans="2:11" customFormat="1" ht="7.5" customHeight="1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pans="2:11" customFormat="1" ht="45" customHeight="1">
      <c r="B122" s="233"/>
      <c r="C122" s="313" t="s">
        <v>1038</v>
      </c>
      <c r="D122" s="313"/>
      <c r="E122" s="313"/>
      <c r="F122" s="313"/>
      <c r="G122" s="313"/>
      <c r="H122" s="313"/>
      <c r="I122" s="313"/>
      <c r="J122" s="313"/>
      <c r="K122" s="234"/>
    </row>
    <row r="123" spans="2:11" customFormat="1" ht="17.25" customHeight="1">
      <c r="B123" s="235"/>
      <c r="C123" s="209" t="s">
        <v>984</v>
      </c>
      <c r="D123" s="209"/>
      <c r="E123" s="209"/>
      <c r="F123" s="209" t="s">
        <v>985</v>
      </c>
      <c r="G123" s="210"/>
      <c r="H123" s="209" t="s">
        <v>57</v>
      </c>
      <c r="I123" s="209" t="s">
        <v>60</v>
      </c>
      <c r="J123" s="209" t="s">
        <v>986</v>
      </c>
      <c r="K123" s="236"/>
    </row>
    <row r="124" spans="2:11" customFormat="1" ht="17.25" customHeight="1">
      <c r="B124" s="235"/>
      <c r="C124" s="211" t="s">
        <v>987</v>
      </c>
      <c r="D124" s="211"/>
      <c r="E124" s="211"/>
      <c r="F124" s="212" t="s">
        <v>988</v>
      </c>
      <c r="G124" s="213"/>
      <c r="H124" s="211"/>
      <c r="I124" s="211"/>
      <c r="J124" s="211" t="s">
        <v>989</v>
      </c>
      <c r="K124" s="236"/>
    </row>
    <row r="125" spans="2:11" customFormat="1" ht="5.25" customHeight="1">
      <c r="B125" s="237"/>
      <c r="C125" s="214"/>
      <c r="D125" s="214"/>
      <c r="E125" s="214"/>
      <c r="F125" s="214"/>
      <c r="G125" s="238"/>
      <c r="H125" s="214"/>
      <c r="I125" s="214"/>
      <c r="J125" s="214"/>
      <c r="K125" s="239"/>
    </row>
    <row r="126" spans="2:11" customFormat="1" ht="15" customHeight="1">
      <c r="B126" s="237"/>
      <c r="C126" s="196" t="s">
        <v>993</v>
      </c>
      <c r="D126" s="216"/>
      <c r="E126" s="216"/>
      <c r="F126" s="217" t="s">
        <v>990</v>
      </c>
      <c r="G126" s="196"/>
      <c r="H126" s="196" t="s">
        <v>1030</v>
      </c>
      <c r="I126" s="196" t="s">
        <v>992</v>
      </c>
      <c r="J126" s="196">
        <v>120</v>
      </c>
      <c r="K126" s="240"/>
    </row>
    <row r="127" spans="2:11" customFormat="1" ht="15" customHeight="1">
      <c r="B127" s="237"/>
      <c r="C127" s="196" t="s">
        <v>1039</v>
      </c>
      <c r="D127" s="196"/>
      <c r="E127" s="196"/>
      <c r="F127" s="217" t="s">
        <v>990</v>
      </c>
      <c r="G127" s="196"/>
      <c r="H127" s="196" t="s">
        <v>1040</v>
      </c>
      <c r="I127" s="196" t="s">
        <v>992</v>
      </c>
      <c r="J127" s="196" t="s">
        <v>1041</v>
      </c>
      <c r="K127" s="240"/>
    </row>
    <row r="128" spans="2:11" customFormat="1" ht="15" customHeight="1">
      <c r="B128" s="237"/>
      <c r="C128" s="196" t="s">
        <v>938</v>
      </c>
      <c r="D128" s="196"/>
      <c r="E128" s="196"/>
      <c r="F128" s="217" t="s">
        <v>990</v>
      </c>
      <c r="G128" s="196"/>
      <c r="H128" s="196" t="s">
        <v>1042</v>
      </c>
      <c r="I128" s="196" t="s">
        <v>992</v>
      </c>
      <c r="J128" s="196" t="s">
        <v>1041</v>
      </c>
      <c r="K128" s="240"/>
    </row>
    <row r="129" spans="2:11" customFormat="1" ht="15" customHeight="1">
      <c r="B129" s="237"/>
      <c r="C129" s="196" t="s">
        <v>1001</v>
      </c>
      <c r="D129" s="196"/>
      <c r="E129" s="196"/>
      <c r="F129" s="217" t="s">
        <v>996</v>
      </c>
      <c r="G129" s="196"/>
      <c r="H129" s="196" t="s">
        <v>1002</v>
      </c>
      <c r="I129" s="196" t="s">
        <v>992</v>
      </c>
      <c r="J129" s="196">
        <v>15</v>
      </c>
      <c r="K129" s="240"/>
    </row>
    <row r="130" spans="2:11" customFormat="1" ht="15" customHeight="1">
      <c r="B130" s="237"/>
      <c r="C130" s="196" t="s">
        <v>1003</v>
      </c>
      <c r="D130" s="196"/>
      <c r="E130" s="196"/>
      <c r="F130" s="217" t="s">
        <v>996</v>
      </c>
      <c r="G130" s="196"/>
      <c r="H130" s="196" t="s">
        <v>1004</v>
      </c>
      <c r="I130" s="196" t="s">
        <v>992</v>
      </c>
      <c r="J130" s="196">
        <v>15</v>
      </c>
      <c r="K130" s="240"/>
    </row>
    <row r="131" spans="2:11" customFormat="1" ht="15" customHeight="1">
      <c r="B131" s="237"/>
      <c r="C131" s="196" t="s">
        <v>1005</v>
      </c>
      <c r="D131" s="196"/>
      <c r="E131" s="196"/>
      <c r="F131" s="217" t="s">
        <v>996</v>
      </c>
      <c r="G131" s="196"/>
      <c r="H131" s="196" t="s">
        <v>1006</v>
      </c>
      <c r="I131" s="196" t="s">
        <v>992</v>
      </c>
      <c r="J131" s="196">
        <v>20</v>
      </c>
      <c r="K131" s="240"/>
    </row>
    <row r="132" spans="2:11" customFormat="1" ht="15" customHeight="1">
      <c r="B132" s="237"/>
      <c r="C132" s="196" t="s">
        <v>1007</v>
      </c>
      <c r="D132" s="196"/>
      <c r="E132" s="196"/>
      <c r="F132" s="217" t="s">
        <v>996</v>
      </c>
      <c r="G132" s="196"/>
      <c r="H132" s="196" t="s">
        <v>1008</v>
      </c>
      <c r="I132" s="196" t="s">
        <v>992</v>
      </c>
      <c r="J132" s="196">
        <v>20</v>
      </c>
      <c r="K132" s="240"/>
    </row>
    <row r="133" spans="2:11" customFormat="1" ht="15" customHeight="1">
      <c r="B133" s="237"/>
      <c r="C133" s="196" t="s">
        <v>995</v>
      </c>
      <c r="D133" s="196"/>
      <c r="E133" s="196"/>
      <c r="F133" s="217" t="s">
        <v>996</v>
      </c>
      <c r="G133" s="196"/>
      <c r="H133" s="196" t="s">
        <v>1030</v>
      </c>
      <c r="I133" s="196" t="s">
        <v>992</v>
      </c>
      <c r="J133" s="196">
        <v>50</v>
      </c>
      <c r="K133" s="240"/>
    </row>
    <row r="134" spans="2:11" customFormat="1" ht="15" customHeight="1">
      <c r="B134" s="237"/>
      <c r="C134" s="196" t="s">
        <v>1009</v>
      </c>
      <c r="D134" s="196"/>
      <c r="E134" s="196"/>
      <c r="F134" s="217" t="s">
        <v>996</v>
      </c>
      <c r="G134" s="196"/>
      <c r="H134" s="196" t="s">
        <v>1030</v>
      </c>
      <c r="I134" s="196" t="s">
        <v>992</v>
      </c>
      <c r="J134" s="196">
        <v>50</v>
      </c>
      <c r="K134" s="240"/>
    </row>
    <row r="135" spans="2:11" customFormat="1" ht="15" customHeight="1">
      <c r="B135" s="237"/>
      <c r="C135" s="196" t="s">
        <v>1015</v>
      </c>
      <c r="D135" s="196"/>
      <c r="E135" s="196"/>
      <c r="F135" s="217" t="s">
        <v>996</v>
      </c>
      <c r="G135" s="196"/>
      <c r="H135" s="196" t="s">
        <v>1030</v>
      </c>
      <c r="I135" s="196" t="s">
        <v>992</v>
      </c>
      <c r="J135" s="196">
        <v>50</v>
      </c>
      <c r="K135" s="240"/>
    </row>
    <row r="136" spans="2:11" customFormat="1" ht="15" customHeight="1">
      <c r="B136" s="237"/>
      <c r="C136" s="196" t="s">
        <v>1017</v>
      </c>
      <c r="D136" s="196"/>
      <c r="E136" s="196"/>
      <c r="F136" s="217" t="s">
        <v>996</v>
      </c>
      <c r="G136" s="196"/>
      <c r="H136" s="196" t="s">
        <v>1030</v>
      </c>
      <c r="I136" s="196" t="s">
        <v>992</v>
      </c>
      <c r="J136" s="196">
        <v>50</v>
      </c>
      <c r="K136" s="240"/>
    </row>
    <row r="137" spans="2:11" customFormat="1" ht="15" customHeight="1">
      <c r="B137" s="237"/>
      <c r="C137" s="196" t="s">
        <v>1018</v>
      </c>
      <c r="D137" s="196"/>
      <c r="E137" s="196"/>
      <c r="F137" s="217" t="s">
        <v>996</v>
      </c>
      <c r="G137" s="196"/>
      <c r="H137" s="196" t="s">
        <v>1043</v>
      </c>
      <c r="I137" s="196" t="s">
        <v>992</v>
      </c>
      <c r="J137" s="196">
        <v>255</v>
      </c>
      <c r="K137" s="240"/>
    </row>
    <row r="138" spans="2:11" customFormat="1" ht="15" customHeight="1">
      <c r="B138" s="237"/>
      <c r="C138" s="196" t="s">
        <v>1020</v>
      </c>
      <c r="D138" s="196"/>
      <c r="E138" s="196"/>
      <c r="F138" s="217" t="s">
        <v>990</v>
      </c>
      <c r="G138" s="196"/>
      <c r="H138" s="196" t="s">
        <v>1044</v>
      </c>
      <c r="I138" s="196" t="s">
        <v>1022</v>
      </c>
      <c r="J138" s="196"/>
      <c r="K138" s="240"/>
    </row>
    <row r="139" spans="2:11" customFormat="1" ht="15" customHeight="1">
      <c r="B139" s="237"/>
      <c r="C139" s="196" t="s">
        <v>1023</v>
      </c>
      <c r="D139" s="196"/>
      <c r="E139" s="196"/>
      <c r="F139" s="217" t="s">
        <v>990</v>
      </c>
      <c r="G139" s="196"/>
      <c r="H139" s="196" t="s">
        <v>1045</v>
      </c>
      <c r="I139" s="196" t="s">
        <v>1025</v>
      </c>
      <c r="J139" s="196"/>
      <c r="K139" s="240"/>
    </row>
    <row r="140" spans="2:11" customFormat="1" ht="15" customHeight="1">
      <c r="B140" s="237"/>
      <c r="C140" s="196" t="s">
        <v>1026</v>
      </c>
      <c r="D140" s="196"/>
      <c r="E140" s="196"/>
      <c r="F140" s="217" t="s">
        <v>990</v>
      </c>
      <c r="G140" s="196"/>
      <c r="H140" s="196" t="s">
        <v>1026</v>
      </c>
      <c r="I140" s="196" t="s">
        <v>1025</v>
      </c>
      <c r="J140" s="196"/>
      <c r="K140" s="240"/>
    </row>
    <row r="141" spans="2:11" customFormat="1" ht="15" customHeight="1">
      <c r="B141" s="237"/>
      <c r="C141" s="196" t="s">
        <v>41</v>
      </c>
      <c r="D141" s="196"/>
      <c r="E141" s="196"/>
      <c r="F141" s="217" t="s">
        <v>990</v>
      </c>
      <c r="G141" s="196"/>
      <c r="H141" s="196" t="s">
        <v>1046</v>
      </c>
      <c r="I141" s="196" t="s">
        <v>1025</v>
      </c>
      <c r="J141" s="196"/>
      <c r="K141" s="240"/>
    </row>
    <row r="142" spans="2:11" customFormat="1" ht="15" customHeight="1">
      <c r="B142" s="237"/>
      <c r="C142" s="196" t="s">
        <v>1047</v>
      </c>
      <c r="D142" s="196"/>
      <c r="E142" s="196"/>
      <c r="F142" s="217" t="s">
        <v>990</v>
      </c>
      <c r="G142" s="196"/>
      <c r="H142" s="196" t="s">
        <v>1048</v>
      </c>
      <c r="I142" s="196" t="s">
        <v>1025</v>
      </c>
      <c r="J142" s="196"/>
      <c r="K142" s="240"/>
    </row>
    <row r="143" spans="2:11" customFormat="1" ht="15" customHeight="1">
      <c r="B143" s="241"/>
      <c r="C143" s="242"/>
      <c r="D143" s="242"/>
      <c r="E143" s="242"/>
      <c r="F143" s="242"/>
      <c r="G143" s="242"/>
      <c r="H143" s="242"/>
      <c r="I143" s="242"/>
      <c r="J143" s="242"/>
      <c r="K143" s="243"/>
    </row>
    <row r="144" spans="2:11" customFormat="1" ht="18.75" customHeight="1">
      <c r="B144" s="228"/>
      <c r="C144" s="228"/>
      <c r="D144" s="228"/>
      <c r="E144" s="228"/>
      <c r="F144" s="229"/>
      <c r="G144" s="228"/>
      <c r="H144" s="228"/>
      <c r="I144" s="228"/>
      <c r="J144" s="228"/>
      <c r="K144" s="228"/>
    </row>
    <row r="145" spans="2:11" customFormat="1" ht="18.75" customHeight="1">
      <c r="B145" s="203"/>
      <c r="C145" s="203"/>
      <c r="D145" s="203"/>
      <c r="E145" s="203"/>
      <c r="F145" s="203"/>
      <c r="G145" s="203"/>
      <c r="H145" s="203"/>
      <c r="I145" s="203"/>
      <c r="J145" s="203"/>
      <c r="K145" s="203"/>
    </row>
    <row r="146" spans="2:11" customFormat="1" ht="7.5" customHeight="1">
      <c r="B146" s="204"/>
      <c r="C146" s="205"/>
      <c r="D146" s="205"/>
      <c r="E146" s="205"/>
      <c r="F146" s="205"/>
      <c r="G146" s="205"/>
      <c r="H146" s="205"/>
      <c r="I146" s="205"/>
      <c r="J146" s="205"/>
      <c r="K146" s="206"/>
    </row>
    <row r="147" spans="2:11" customFormat="1" ht="45" customHeight="1">
      <c r="B147" s="207"/>
      <c r="C147" s="315" t="s">
        <v>1049</v>
      </c>
      <c r="D147" s="315"/>
      <c r="E147" s="315"/>
      <c r="F147" s="315"/>
      <c r="G147" s="315"/>
      <c r="H147" s="315"/>
      <c r="I147" s="315"/>
      <c r="J147" s="315"/>
      <c r="K147" s="208"/>
    </row>
    <row r="148" spans="2:11" customFormat="1" ht="17.25" customHeight="1">
      <c r="B148" s="207"/>
      <c r="C148" s="209" t="s">
        <v>984</v>
      </c>
      <c r="D148" s="209"/>
      <c r="E148" s="209"/>
      <c r="F148" s="209" t="s">
        <v>985</v>
      </c>
      <c r="G148" s="210"/>
      <c r="H148" s="209" t="s">
        <v>57</v>
      </c>
      <c r="I148" s="209" t="s">
        <v>60</v>
      </c>
      <c r="J148" s="209" t="s">
        <v>986</v>
      </c>
      <c r="K148" s="208"/>
    </row>
    <row r="149" spans="2:11" customFormat="1" ht="17.25" customHeight="1">
      <c r="B149" s="207"/>
      <c r="C149" s="211" t="s">
        <v>987</v>
      </c>
      <c r="D149" s="211"/>
      <c r="E149" s="211"/>
      <c r="F149" s="212" t="s">
        <v>988</v>
      </c>
      <c r="G149" s="213"/>
      <c r="H149" s="211"/>
      <c r="I149" s="211"/>
      <c r="J149" s="211" t="s">
        <v>989</v>
      </c>
      <c r="K149" s="208"/>
    </row>
    <row r="150" spans="2:11" customFormat="1" ht="5.25" customHeight="1">
      <c r="B150" s="219"/>
      <c r="C150" s="214"/>
      <c r="D150" s="214"/>
      <c r="E150" s="214"/>
      <c r="F150" s="214"/>
      <c r="G150" s="215"/>
      <c r="H150" s="214"/>
      <c r="I150" s="214"/>
      <c r="J150" s="214"/>
      <c r="K150" s="240"/>
    </row>
    <row r="151" spans="2:11" customFormat="1" ht="15" customHeight="1">
      <c r="B151" s="219"/>
      <c r="C151" s="244" t="s">
        <v>993</v>
      </c>
      <c r="D151" s="196"/>
      <c r="E151" s="196"/>
      <c r="F151" s="245" t="s">
        <v>990</v>
      </c>
      <c r="G151" s="196"/>
      <c r="H151" s="244" t="s">
        <v>1030</v>
      </c>
      <c r="I151" s="244" t="s">
        <v>992</v>
      </c>
      <c r="J151" s="244">
        <v>120</v>
      </c>
      <c r="K151" s="240"/>
    </row>
    <row r="152" spans="2:11" customFormat="1" ht="15" customHeight="1">
      <c r="B152" s="219"/>
      <c r="C152" s="244" t="s">
        <v>1039</v>
      </c>
      <c r="D152" s="196"/>
      <c r="E152" s="196"/>
      <c r="F152" s="245" t="s">
        <v>990</v>
      </c>
      <c r="G152" s="196"/>
      <c r="H152" s="244" t="s">
        <v>1050</v>
      </c>
      <c r="I152" s="244" t="s">
        <v>992</v>
      </c>
      <c r="J152" s="244" t="s">
        <v>1041</v>
      </c>
      <c r="K152" s="240"/>
    </row>
    <row r="153" spans="2:11" customFormat="1" ht="15" customHeight="1">
      <c r="B153" s="219"/>
      <c r="C153" s="244" t="s">
        <v>938</v>
      </c>
      <c r="D153" s="196"/>
      <c r="E153" s="196"/>
      <c r="F153" s="245" t="s">
        <v>990</v>
      </c>
      <c r="G153" s="196"/>
      <c r="H153" s="244" t="s">
        <v>1051</v>
      </c>
      <c r="I153" s="244" t="s">
        <v>992</v>
      </c>
      <c r="J153" s="244" t="s">
        <v>1041</v>
      </c>
      <c r="K153" s="240"/>
    </row>
    <row r="154" spans="2:11" customFormat="1" ht="15" customHeight="1">
      <c r="B154" s="219"/>
      <c r="C154" s="244" t="s">
        <v>995</v>
      </c>
      <c r="D154" s="196"/>
      <c r="E154" s="196"/>
      <c r="F154" s="245" t="s">
        <v>996</v>
      </c>
      <c r="G154" s="196"/>
      <c r="H154" s="244" t="s">
        <v>1030</v>
      </c>
      <c r="I154" s="244" t="s">
        <v>992</v>
      </c>
      <c r="J154" s="244">
        <v>50</v>
      </c>
      <c r="K154" s="240"/>
    </row>
    <row r="155" spans="2:11" customFormat="1" ht="15" customHeight="1">
      <c r="B155" s="219"/>
      <c r="C155" s="244" t="s">
        <v>998</v>
      </c>
      <c r="D155" s="196"/>
      <c r="E155" s="196"/>
      <c r="F155" s="245" t="s">
        <v>990</v>
      </c>
      <c r="G155" s="196"/>
      <c r="H155" s="244" t="s">
        <v>1030</v>
      </c>
      <c r="I155" s="244" t="s">
        <v>1000</v>
      </c>
      <c r="J155" s="244"/>
      <c r="K155" s="240"/>
    </row>
    <row r="156" spans="2:11" customFormat="1" ht="15" customHeight="1">
      <c r="B156" s="219"/>
      <c r="C156" s="244" t="s">
        <v>1009</v>
      </c>
      <c r="D156" s="196"/>
      <c r="E156" s="196"/>
      <c r="F156" s="245" t="s">
        <v>996</v>
      </c>
      <c r="G156" s="196"/>
      <c r="H156" s="244" t="s">
        <v>1030</v>
      </c>
      <c r="I156" s="244" t="s">
        <v>992</v>
      </c>
      <c r="J156" s="244">
        <v>50</v>
      </c>
      <c r="K156" s="240"/>
    </row>
    <row r="157" spans="2:11" customFormat="1" ht="15" customHeight="1">
      <c r="B157" s="219"/>
      <c r="C157" s="244" t="s">
        <v>1017</v>
      </c>
      <c r="D157" s="196"/>
      <c r="E157" s="196"/>
      <c r="F157" s="245" t="s">
        <v>996</v>
      </c>
      <c r="G157" s="196"/>
      <c r="H157" s="244" t="s">
        <v>1030</v>
      </c>
      <c r="I157" s="244" t="s">
        <v>992</v>
      </c>
      <c r="J157" s="244">
        <v>50</v>
      </c>
      <c r="K157" s="240"/>
    </row>
    <row r="158" spans="2:11" customFormat="1" ht="15" customHeight="1">
      <c r="B158" s="219"/>
      <c r="C158" s="244" t="s">
        <v>1015</v>
      </c>
      <c r="D158" s="196"/>
      <c r="E158" s="196"/>
      <c r="F158" s="245" t="s">
        <v>996</v>
      </c>
      <c r="G158" s="196"/>
      <c r="H158" s="244" t="s">
        <v>1030</v>
      </c>
      <c r="I158" s="244" t="s">
        <v>992</v>
      </c>
      <c r="J158" s="244">
        <v>50</v>
      </c>
      <c r="K158" s="240"/>
    </row>
    <row r="159" spans="2:11" customFormat="1" ht="15" customHeight="1">
      <c r="B159" s="219"/>
      <c r="C159" s="244" t="s">
        <v>94</v>
      </c>
      <c r="D159" s="196"/>
      <c r="E159" s="196"/>
      <c r="F159" s="245" t="s">
        <v>990</v>
      </c>
      <c r="G159" s="196"/>
      <c r="H159" s="244" t="s">
        <v>1052</v>
      </c>
      <c r="I159" s="244" t="s">
        <v>992</v>
      </c>
      <c r="J159" s="244" t="s">
        <v>1053</v>
      </c>
      <c r="K159" s="240"/>
    </row>
    <row r="160" spans="2:11" customFormat="1" ht="15" customHeight="1">
      <c r="B160" s="219"/>
      <c r="C160" s="244" t="s">
        <v>1054</v>
      </c>
      <c r="D160" s="196"/>
      <c r="E160" s="196"/>
      <c r="F160" s="245" t="s">
        <v>990</v>
      </c>
      <c r="G160" s="196"/>
      <c r="H160" s="244" t="s">
        <v>1055</v>
      </c>
      <c r="I160" s="244" t="s">
        <v>1025</v>
      </c>
      <c r="J160" s="244"/>
      <c r="K160" s="240"/>
    </row>
    <row r="161" spans="2:11" customFormat="1" ht="15" customHeight="1">
      <c r="B161" s="246"/>
      <c r="C161" s="247"/>
      <c r="D161" s="247"/>
      <c r="E161" s="247"/>
      <c r="F161" s="247"/>
      <c r="G161" s="247"/>
      <c r="H161" s="247"/>
      <c r="I161" s="247"/>
      <c r="J161" s="247"/>
      <c r="K161" s="248"/>
    </row>
    <row r="162" spans="2:11" customFormat="1" ht="18.75" customHeight="1">
      <c r="B162" s="228"/>
      <c r="C162" s="238"/>
      <c r="D162" s="238"/>
      <c r="E162" s="238"/>
      <c r="F162" s="249"/>
      <c r="G162" s="238"/>
      <c r="H162" s="238"/>
      <c r="I162" s="238"/>
      <c r="J162" s="238"/>
      <c r="K162" s="228"/>
    </row>
    <row r="163" spans="2:11" customFormat="1" ht="18.75" customHeight="1">
      <c r="B163" s="228"/>
      <c r="C163" s="238"/>
      <c r="D163" s="238"/>
      <c r="E163" s="238"/>
      <c r="F163" s="249"/>
      <c r="G163" s="238"/>
      <c r="H163" s="238"/>
      <c r="I163" s="238"/>
      <c r="J163" s="238"/>
      <c r="K163" s="228"/>
    </row>
    <row r="164" spans="2:11" customFormat="1" ht="18.75" customHeight="1">
      <c r="B164" s="228"/>
      <c r="C164" s="238"/>
      <c r="D164" s="238"/>
      <c r="E164" s="238"/>
      <c r="F164" s="249"/>
      <c r="G164" s="238"/>
      <c r="H164" s="238"/>
      <c r="I164" s="238"/>
      <c r="J164" s="238"/>
      <c r="K164" s="228"/>
    </row>
    <row r="165" spans="2:11" customFormat="1" ht="18.75" customHeight="1">
      <c r="B165" s="228"/>
      <c r="C165" s="238"/>
      <c r="D165" s="238"/>
      <c r="E165" s="238"/>
      <c r="F165" s="249"/>
      <c r="G165" s="238"/>
      <c r="H165" s="238"/>
      <c r="I165" s="238"/>
      <c r="J165" s="238"/>
      <c r="K165" s="228"/>
    </row>
    <row r="166" spans="2:11" customFormat="1" ht="18.75" customHeight="1">
      <c r="B166" s="228"/>
      <c r="C166" s="238"/>
      <c r="D166" s="238"/>
      <c r="E166" s="238"/>
      <c r="F166" s="249"/>
      <c r="G166" s="238"/>
      <c r="H166" s="238"/>
      <c r="I166" s="238"/>
      <c r="J166" s="238"/>
      <c r="K166" s="228"/>
    </row>
    <row r="167" spans="2:11" customFormat="1" ht="18.75" customHeight="1">
      <c r="B167" s="228"/>
      <c r="C167" s="238"/>
      <c r="D167" s="238"/>
      <c r="E167" s="238"/>
      <c r="F167" s="249"/>
      <c r="G167" s="238"/>
      <c r="H167" s="238"/>
      <c r="I167" s="238"/>
      <c r="J167" s="238"/>
      <c r="K167" s="228"/>
    </row>
    <row r="168" spans="2:11" customFormat="1" ht="18.75" customHeight="1">
      <c r="B168" s="228"/>
      <c r="C168" s="238"/>
      <c r="D168" s="238"/>
      <c r="E168" s="238"/>
      <c r="F168" s="249"/>
      <c r="G168" s="238"/>
      <c r="H168" s="238"/>
      <c r="I168" s="238"/>
      <c r="J168" s="238"/>
      <c r="K168" s="228"/>
    </row>
    <row r="169" spans="2:11" customFormat="1" ht="18.75" customHeight="1">
      <c r="B169" s="203"/>
      <c r="C169" s="203"/>
      <c r="D169" s="203"/>
      <c r="E169" s="203"/>
      <c r="F169" s="203"/>
      <c r="G169" s="203"/>
      <c r="H169" s="203"/>
      <c r="I169" s="203"/>
      <c r="J169" s="203"/>
      <c r="K169" s="203"/>
    </row>
    <row r="170" spans="2:11" customFormat="1" ht="7.5" customHeight="1">
      <c r="B170" s="185"/>
      <c r="C170" s="186"/>
      <c r="D170" s="186"/>
      <c r="E170" s="186"/>
      <c r="F170" s="186"/>
      <c r="G170" s="186"/>
      <c r="H170" s="186"/>
      <c r="I170" s="186"/>
      <c r="J170" s="186"/>
      <c r="K170" s="187"/>
    </row>
    <row r="171" spans="2:11" customFormat="1" ht="45" customHeight="1">
      <c r="B171" s="188"/>
      <c r="C171" s="313" t="s">
        <v>1056</v>
      </c>
      <c r="D171" s="313"/>
      <c r="E171" s="313"/>
      <c r="F171" s="313"/>
      <c r="G171" s="313"/>
      <c r="H171" s="313"/>
      <c r="I171" s="313"/>
      <c r="J171" s="313"/>
      <c r="K171" s="189"/>
    </row>
    <row r="172" spans="2:11" customFormat="1" ht="17.25" customHeight="1">
      <c r="B172" s="188"/>
      <c r="C172" s="209" t="s">
        <v>984</v>
      </c>
      <c r="D172" s="209"/>
      <c r="E172" s="209"/>
      <c r="F172" s="209" t="s">
        <v>985</v>
      </c>
      <c r="G172" s="250"/>
      <c r="H172" s="251" t="s">
        <v>57</v>
      </c>
      <c r="I172" s="251" t="s">
        <v>60</v>
      </c>
      <c r="J172" s="209" t="s">
        <v>986</v>
      </c>
      <c r="K172" s="189"/>
    </row>
    <row r="173" spans="2:11" customFormat="1" ht="17.25" customHeight="1">
      <c r="B173" s="190"/>
      <c r="C173" s="211" t="s">
        <v>987</v>
      </c>
      <c r="D173" s="211"/>
      <c r="E173" s="211"/>
      <c r="F173" s="212" t="s">
        <v>988</v>
      </c>
      <c r="G173" s="252"/>
      <c r="H173" s="253"/>
      <c r="I173" s="253"/>
      <c r="J173" s="211" t="s">
        <v>989</v>
      </c>
      <c r="K173" s="191"/>
    </row>
    <row r="174" spans="2:11" customFormat="1" ht="5.25" customHeight="1">
      <c r="B174" s="219"/>
      <c r="C174" s="214"/>
      <c r="D174" s="214"/>
      <c r="E174" s="214"/>
      <c r="F174" s="214"/>
      <c r="G174" s="215"/>
      <c r="H174" s="214"/>
      <c r="I174" s="214"/>
      <c r="J174" s="214"/>
      <c r="K174" s="240"/>
    </row>
    <row r="175" spans="2:11" customFormat="1" ht="15" customHeight="1">
      <c r="B175" s="219"/>
      <c r="C175" s="196" t="s">
        <v>993</v>
      </c>
      <c r="D175" s="196"/>
      <c r="E175" s="196"/>
      <c r="F175" s="217" t="s">
        <v>990</v>
      </c>
      <c r="G175" s="196"/>
      <c r="H175" s="196" t="s">
        <v>1030</v>
      </c>
      <c r="I175" s="196" t="s">
        <v>992</v>
      </c>
      <c r="J175" s="196">
        <v>120</v>
      </c>
      <c r="K175" s="240"/>
    </row>
    <row r="176" spans="2:11" customFormat="1" ht="15" customHeight="1">
      <c r="B176" s="219"/>
      <c r="C176" s="196" t="s">
        <v>1039</v>
      </c>
      <c r="D176" s="196"/>
      <c r="E176" s="196"/>
      <c r="F176" s="217" t="s">
        <v>990</v>
      </c>
      <c r="G176" s="196"/>
      <c r="H176" s="196" t="s">
        <v>1040</v>
      </c>
      <c r="I176" s="196" t="s">
        <v>992</v>
      </c>
      <c r="J176" s="196" t="s">
        <v>1041</v>
      </c>
      <c r="K176" s="240"/>
    </row>
    <row r="177" spans="2:11" customFormat="1" ht="15" customHeight="1">
      <c r="B177" s="219"/>
      <c r="C177" s="196" t="s">
        <v>938</v>
      </c>
      <c r="D177" s="196"/>
      <c r="E177" s="196"/>
      <c r="F177" s="217" t="s">
        <v>990</v>
      </c>
      <c r="G177" s="196"/>
      <c r="H177" s="196" t="s">
        <v>1057</v>
      </c>
      <c r="I177" s="196" t="s">
        <v>992</v>
      </c>
      <c r="J177" s="196" t="s">
        <v>1041</v>
      </c>
      <c r="K177" s="240"/>
    </row>
    <row r="178" spans="2:11" customFormat="1" ht="15" customHeight="1">
      <c r="B178" s="219"/>
      <c r="C178" s="196" t="s">
        <v>995</v>
      </c>
      <c r="D178" s="196"/>
      <c r="E178" s="196"/>
      <c r="F178" s="217" t="s">
        <v>996</v>
      </c>
      <c r="G178" s="196"/>
      <c r="H178" s="196" t="s">
        <v>1057</v>
      </c>
      <c r="I178" s="196" t="s">
        <v>992</v>
      </c>
      <c r="J178" s="196">
        <v>50</v>
      </c>
      <c r="K178" s="240"/>
    </row>
    <row r="179" spans="2:11" customFormat="1" ht="15" customHeight="1">
      <c r="B179" s="219"/>
      <c r="C179" s="196" t="s">
        <v>998</v>
      </c>
      <c r="D179" s="196"/>
      <c r="E179" s="196"/>
      <c r="F179" s="217" t="s">
        <v>990</v>
      </c>
      <c r="G179" s="196"/>
      <c r="H179" s="196" t="s">
        <v>1057</v>
      </c>
      <c r="I179" s="196" t="s">
        <v>1000</v>
      </c>
      <c r="J179" s="196"/>
      <c r="K179" s="240"/>
    </row>
    <row r="180" spans="2:11" customFormat="1" ht="15" customHeight="1">
      <c r="B180" s="219"/>
      <c r="C180" s="196" t="s">
        <v>1009</v>
      </c>
      <c r="D180" s="196"/>
      <c r="E180" s="196"/>
      <c r="F180" s="217" t="s">
        <v>996</v>
      </c>
      <c r="G180" s="196"/>
      <c r="H180" s="196" t="s">
        <v>1057</v>
      </c>
      <c r="I180" s="196" t="s">
        <v>992</v>
      </c>
      <c r="J180" s="196">
        <v>50</v>
      </c>
      <c r="K180" s="240"/>
    </row>
    <row r="181" spans="2:11" customFormat="1" ht="15" customHeight="1">
      <c r="B181" s="219"/>
      <c r="C181" s="196" t="s">
        <v>1017</v>
      </c>
      <c r="D181" s="196"/>
      <c r="E181" s="196"/>
      <c r="F181" s="217" t="s">
        <v>996</v>
      </c>
      <c r="G181" s="196"/>
      <c r="H181" s="196" t="s">
        <v>1057</v>
      </c>
      <c r="I181" s="196" t="s">
        <v>992</v>
      </c>
      <c r="J181" s="196">
        <v>50</v>
      </c>
      <c r="K181" s="240"/>
    </row>
    <row r="182" spans="2:11" customFormat="1" ht="15" customHeight="1">
      <c r="B182" s="219"/>
      <c r="C182" s="196" t="s">
        <v>1015</v>
      </c>
      <c r="D182" s="196"/>
      <c r="E182" s="196"/>
      <c r="F182" s="217" t="s">
        <v>996</v>
      </c>
      <c r="G182" s="196"/>
      <c r="H182" s="196" t="s">
        <v>1057</v>
      </c>
      <c r="I182" s="196" t="s">
        <v>992</v>
      </c>
      <c r="J182" s="196">
        <v>50</v>
      </c>
      <c r="K182" s="240"/>
    </row>
    <row r="183" spans="2:11" customFormat="1" ht="15" customHeight="1">
      <c r="B183" s="219"/>
      <c r="C183" s="196" t="s">
        <v>117</v>
      </c>
      <c r="D183" s="196"/>
      <c r="E183" s="196"/>
      <c r="F183" s="217" t="s">
        <v>990</v>
      </c>
      <c r="G183" s="196"/>
      <c r="H183" s="196" t="s">
        <v>1058</v>
      </c>
      <c r="I183" s="196" t="s">
        <v>1059</v>
      </c>
      <c r="J183" s="196"/>
      <c r="K183" s="240"/>
    </row>
    <row r="184" spans="2:11" customFormat="1" ht="15" customHeight="1">
      <c r="B184" s="219"/>
      <c r="C184" s="196" t="s">
        <v>60</v>
      </c>
      <c r="D184" s="196"/>
      <c r="E184" s="196"/>
      <c r="F184" s="217" t="s">
        <v>990</v>
      </c>
      <c r="G184" s="196"/>
      <c r="H184" s="196" t="s">
        <v>1060</v>
      </c>
      <c r="I184" s="196" t="s">
        <v>1061</v>
      </c>
      <c r="J184" s="196">
        <v>1</v>
      </c>
      <c r="K184" s="240"/>
    </row>
    <row r="185" spans="2:11" customFormat="1" ht="15" customHeight="1">
      <c r="B185" s="219"/>
      <c r="C185" s="196" t="s">
        <v>56</v>
      </c>
      <c r="D185" s="196"/>
      <c r="E185" s="196"/>
      <c r="F185" s="217" t="s">
        <v>990</v>
      </c>
      <c r="G185" s="196"/>
      <c r="H185" s="196" t="s">
        <v>1062</v>
      </c>
      <c r="I185" s="196" t="s">
        <v>992</v>
      </c>
      <c r="J185" s="196">
        <v>20</v>
      </c>
      <c r="K185" s="240"/>
    </row>
    <row r="186" spans="2:11" customFormat="1" ht="15" customHeight="1">
      <c r="B186" s="219"/>
      <c r="C186" s="196" t="s">
        <v>57</v>
      </c>
      <c r="D186" s="196"/>
      <c r="E186" s="196"/>
      <c r="F186" s="217" t="s">
        <v>990</v>
      </c>
      <c r="G186" s="196"/>
      <c r="H186" s="196" t="s">
        <v>1063</v>
      </c>
      <c r="I186" s="196" t="s">
        <v>992</v>
      </c>
      <c r="J186" s="196">
        <v>255</v>
      </c>
      <c r="K186" s="240"/>
    </row>
    <row r="187" spans="2:11" customFormat="1" ht="15" customHeight="1">
      <c r="B187" s="219"/>
      <c r="C187" s="196" t="s">
        <v>118</v>
      </c>
      <c r="D187" s="196"/>
      <c r="E187" s="196"/>
      <c r="F187" s="217" t="s">
        <v>990</v>
      </c>
      <c r="G187" s="196"/>
      <c r="H187" s="196" t="s">
        <v>954</v>
      </c>
      <c r="I187" s="196" t="s">
        <v>992</v>
      </c>
      <c r="J187" s="196">
        <v>10</v>
      </c>
      <c r="K187" s="240"/>
    </row>
    <row r="188" spans="2:11" customFormat="1" ht="15" customHeight="1">
      <c r="B188" s="219"/>
      <c r="C188" s="196" t="s">
        <v>119</v>
      </c>
      <c r="D188" s="196"/>
      <c r="E188" s="196"/>
      <c r="F188" s="217" t="s">
        <v>990</v>
      </c>
      <c r="G188" s="196"/>
      <c r="H188" s="196" t="s">
        <v>1064</v>
      </c>
      <c r="I188" s="196" t="s">
        <v>1025</v>
      </c>
      <c r="J188" s="196"/>
      <c r="K188" s="240"/>
    </row>
    <row r="189" spans="2:11" customFormat="1" ht="15" customHeight="1">
      <c r="B189" s="219"/>
      <c r="C189" s="196" t="s">
        <v>1065</v>
      </c>
      <c r="D189" s="196"/>
      <c r="E189" s="196"/>
      <c r="F189" s="217" t="s">
        <v>990</v>
      </c>
      <c r="G189" s="196"/>
      <c r="H189" s="196" t="s">
        <v>1066</v>
      </c>
      <c r="I189" s="196" t="s">
        <v>1025</v>
      </c>
      <c r="J189" s="196"/>
      <c r="K189" s="240"/>
    </row>
    <row r="190" spans="2:11" customFormat="1" ht="15" customHeight="1">
      <c r="B190" s="219"/>
      <c r="C190" s="196" t="s">
        <v>1054</v>
      </c>
      <c r="D190" s="196"/>
      <c r="E190" s="196"/>
      <c r="F190" s="217" t="s">
        <v>990</v>
      </c>
      <c r="G190" s="196"/>
      <c r="H190" s="196" t="s">
        <v>1067</v>
      </c>
      <c r="I190" s="196" t="s">
        <v>1025</v>
      </c>
      <c r="J190" s="196"/>
      <c r="K190" s="240"/>
    </row>
    <row r="191" spans="2:11" customFormat="1" ht="15" customHeight="1">
      <c r="B191" s="219"/>
      <c r="C191" s="196" t="s">
        <v>121</v>
      </c>
      <c r="D191" s="196"/>
      <c r="E191" s="196"/>
      <c r="F191" s="217" t="s">
        <v>996</v>
      </c>
      <c r="G191" s="196"/>
      <c r="H191" s="196" t="s">
        <v>1068</v>
      </c>
      <c r="I191" s="196" t="s">
        <v>992</v>
      </c>
      <c r="J191" s="196">
        <v>50</v>
      </c>
      <c r="K191" s="240"/>
    </row>
    <row r="192" spans="2:11" customFormat="1" ht="15" customHeight="1">
      <c r="B192" s="219"/>
      <c r="C192" s="196" t="s">
        <v>1069</v>
      </c>
      <c r="D192" s="196"/>
      <c r="E192" s="196"/>
      <c r="F192" s="217" t="s">
        <v>996</v>
      </c>
      <c r="G192" s="196"/>
      <c r="H192" s="196" t="s">
        <v>1070</v>
      </c>
      <c r="I192" s="196" t="s">
        <v>1071</v>
      </c>
      <c r="J192" s="196"/>
      <c r="K192" s="240"/>
    </row>
    <row r="193" spans="2:11" customFormat="1" ht="15" customHeight="1">
      <c r="B193" s="219"/>
      <c r="C193" s="196" t="s">
        <v>1072</v>
      </c>
      <c r="D193" s="196"/>
      <c r="E193" s="196"/>
      <c r="F193" s="217" t="s">
        <v>996</v>
      </c>
      <c r="G193" s="196"/>
      <c r="H193" s="196" t="s">
        <v>1073</v>
      </c>
      <c r="I193" s="196" t="s">
        <v>1071</v>
      </c>
      <c r="J193" s="196"/>
      <c r="K193" s="240"/>
    </row>
    <row r="194" spans="2:11" customFormat="1" ht="15" customHeight="1">
      <c r="B194" s="219"/>
      <c r="C194" s="196" t="s">
        <v>1074</v>
      </c>
      <c r="D194" s="196"/>
      <c r="E194" s="196"/>
      <c r="F194" s="217" t="s">
        <v>996</v>
      </c>
      <c r="G194" s="196"/>
      <c r="H194" s="196" t="s">
        <v>1075</v>
      </c>
      <c r="I194" s="196" t="s">
        <v>1071</v>
      </c>
      <c r="J194" s="196"/>
      <c r="K194" s="240"/>
    </row>
    <row r="195" spans="2:11" customFormat="1" ht="15" customHeight="1">
      <c r="B195" s="219"/>
      <c r="C195" s="254" t="s">
        <v>1076</v>
      </c>
      <c r="D195" s="196"/>
      <c r="E195" s="196"/>
      <c r="F195" s="217" t="s">
        <v>996</v>
      </c>
      <c r="G195" s="196"/>
      <c r="H195" s="196" t="s">
        <v>1077</v>
      </c>
      <c r="I195" s="196" t="s">
        <v>1078</v>
      </c>
      <c r="J195" s="255" t="s">
        <v>1079</v>
      </c>
      <c r="K195" s="240"/>
    </row>
    <row r="196" spans="2:11" customFormat="1" ht="15" customHeight="1">
      <c r="B196" s="256"/>
      <c r="C196" s="257" t="s">
        <v>1080</v>
      </c>
      <c r="D196" s="258"/>
      <c r="E196" s="258"/>
      <c r="F196" s="259" t="s">
        <v>996</v>
      </c>
      <c r="G196" s="258"/>
      <c r="H196" s="258" t="s">
        <v>1081</v>
      </c>
      <c r="I196" s="258" t="s">
        <v>1078</v>
      </c>
      <c r="J196" s="260" t="s">
        <v>1079</v>
      </c>
      <c r="K196" s="261"/>
    </row>
    <row r="197" spans="2:11" customFormat="1" ht="15" customHeight="1">
      <c r="B197" s="219"/>
      <c r="C197" s="254" t="s">
        <v>45</v>
      </c>
      <c r="D197" s="196"/>
      <c r="E197" s="196"/>
      <c r="F197" s="217" t="s">
        <v>990</v>
      </c>
      <c r="G197" s="196"/>
      <c r="H197" s="193" t="s">
        <v>1082</v>
      </c>
      <c r="I197" s="196" t="s">
        <v>1083</v>
      </c>
      <c r="J197" s="196"/>
      <c r="K197" s="240"/>
    </row>
    <row r="198" spans="2:11" customFormat="1" ht="15" customHeight="1">
      <c r="B198" s="219"/>
      <c r="C198" s="254" t="s">
        <v>1084</v>
      </c>
      <c r="D198" s="196"/>
      <c r="E198" s="196"/>
      <c r="F198" s="217" t="s">
        <v>990</v>
      </c>
      <c r="G198" s="196"/>
      <c r="H198" s="196" t="s">
        <v>1085</v>
      </c>
      <c r="I198" s="196" t="s">
        <v>1025</v>
      </c>
      <c r="J198" s="196"/>
      <c r="K198" s="240"/>
    </row>
    <row r="199" spans="2:11" customFormat="1" ht="15" customHeight="1">
      <c r="B199" s="219"/>
      <c r="C199" s="254" t="s">
        <v>1086</v>
      </c>
      <c r="D199" s="196"/>
      <c r="E199" s="196"/>
      <c r="F199" s="217" t="s">
        <v>990</v>
      </c>
      <c r="G199" s="196"/>
      <c r="H199" s="196" t="s">
        <v>1087</v>
      </c>
      <c r="I199" s="196" t="s">
        <v>1025</v>
      </c>
      <c r="J199" s="196"/>
      <c r="K199" s="240"/>
    </row>
    <row r="200" spans="2:11" customFormat="1" ht="15" customHeight="1">
      <c r="B200" s="219"/>
      <c r="C200" s="254" t="s">
        <v>1088</v>
      </c>
      <c r="D200" s="196"/>
      <c r="E200" s="196"/>
      <c r="F200" s="217" t="s">
        <v>996</v>
      </c>
      <c r="G200" s="196"/>
      <c r="H200" s="196" t="s">
        <v>1089</v>
      </c>
      <c r="I200" s="196" t="s">
        <v>1025</v>
      </c>
      <c r="J200" s="196"/>
      <c r="K200" s="240"/>
    </row>
    <row r="201" spans="2:11" customFormat="1" ht="15" customHeight="1">
      <c r="B201" s="246"/>
      <c r="C201" s="262"/>
      <c r="D201" s="247"/>
      <c r="E201" s="247"/>
      <c r="F201" s="247"/>
      <c r="G201" s="247"/>
      <c r="H201" s="247"/>
      <c r="I201" s="247"/>
      <c r="J201" s="247"/>
      <c r="K201" s="248"/>
    </row>
    <row r="202" spans="2:11" customFormat="1" ht="18.75" customHeight="1">
      <c r="B202" s="228"/>
      <c r="C202" s="238"/>
      <c r="D202" s="238"/>
      <c r="E202" s="238"/>
      <c r="F202" s="249"/>
      <c r="G202" s="238"/>
      <c r="H202" s="238"/>
      <c r="I202" s="238"/>
      <c r="J202" s="238"/>
      <c r="K202" s="228"/>
    </row>
    <row r="203" spans="2:11" customFormat="1" ht="18.75" customHeight="1">
      <c r="B203" s="203"/>
      <c r="C203" s="203"/>
      <c r="D203" s="203"/>
      <c r="E203" s="203"/>
      <c r="F203" s="203"/>
      <c r="G203" s="203"/>
      <c r="H203" s="203"/>
      <c r="I203" s="203"/>
      <c r="J203" s="203"/>
      <c r="K203" s="203"/>
    </row>
    <row r="204" spans="2:11" customFormat="1" ht="12">
      <c r="B204" s="185"/>
      <c r="C204" s="186"/>
      <c r="D204" s="186"/>
      <c r="E204" s="186"/>
      <c r="F204" s="186"/>
      <c r="G204" s="186"/>
      <c r="H204" s="186"/>
      <c r="I204" s="186"/>
      <c r="J204" s="186"/>
      <c r="K204" s="187"/>
    </row>
    <row r="205" spans="2:11" customFormat="1" ht="21" customHeight="1">
      <c r="B205" s="188"/>
      <c r="C205" s="313" t="s">
        <v>1090</v>
      </c>
      <c r="D205" s="313"/>
      <c r="E205" s="313"/>
      <c r="F205" s="313"/>
      <c r="G205" s="313"/>
      <c r="H205" s="313"/>
      <c r="I205" s="313"/>
      <c r="J205" s="313"/>
      <c r="K205" s="189"/>
    </row>
    <row r="206" spans="2:11" customFormat="1" ht="25.5" customHeight="1">
      <c r="B206" s="188"/>
      <c r="C206" s="263" t="s">
        <v>1091</v>
      </c>
      <c r="D206" s="263"/>
      <c r="E206" s="263"/>
      <c r="F206" s="263" t="s">
        <v>1092</v>
      </c>
      <c r="G206" s="264"/>
      <c r="H206" s="316" t="s">
        <v>1093</v>
      </c>
      <c r="I206" s="316"/>
      <c r="J206" s="316"/>
      <c r="K206" s="189"/>
    </row>
    <row r="207" spans="2:11" customFormat="1" ht="5.25" customHeight="1">
      <c r="B207" s="219"/>
      <c r="C207" s="214"/>
      <c r="D207" s="214"/>
      <c r="E207" s="214"/>
      <c r="F207" s="214"/>
      <c r="G207" s="238"/>
      <c r="H207" s="214"/>
      <c r="I207" s="214"/>
      <c r="J207" s="214"/>
      <c r="K207" s="240"/>
    </row>
    <row r="208" spans="2:11" customFormat="1" ht="15" customHeight="1">
      <c r="B208" s="219"/>
      <c r="C208" s="196" t="s">
        <v>1083</v>
      </c>
      <c r="D208" s="196"/>
      <c r="E208" s="196"/>
      <c r="F208" s="217" t="s">
        <v>46</v>
      </c>
      <c r="G208" s="196"/>
      <c r="H208" s="317" t="s">
        <v>1094</v>
      </c>
      <c r="I208" s="317"/>
      <c r="J208" s="317"/>
      <c r="K208" s="240"/>
    </row>
    <row r="209" spans="2:11" customFormat="1" ht="15" customHeight="1">
      <c r="B209" s="219"/>
      <c r="C209" s="196"/>
      <c r="D209" s="196"/>
      <c r="E209" s="196"/>
      <c r="F209" s="217" t="s">
        <v>47</v>
      </c>
      <c r="G209" s="196"/>
      <c r="H209" s="317" t="s">
        <v>1095</v>
      </c>
      <c r="I209" s="317"/>
      <c r="J209" s="317"/>
      <c r="K209" s="240"/>
    </row>
    <row r="210" spans="2:11" customFormat="1" ht="15" customHeight="1">
      <c r="B210" s="219"/>
      <c r="C210" s="196"/>
      <c r="D210" s="196"/>
      <c r="E210" s="196"/>
      <c r="F210" s="217" t="s">
        <v>50</v>
      </c>
      <c r="G210" s="196"/>
      <c r="H210" s="317" t="s">
        <v>1096</v>
      </c>
      <c r="I210" s="317"/>
      <c r="J210" s="317"/>
      <c r="K210" s="240"/>
    </row>
    <row r="211" spans="2:11" customFormat="1" ht="15" customHeight="1">
      <c r="B211" s="219"/>
      <c r="C211" s="196"/>
      <c r="D211" s="196"/>
      <c r="E211" s="196"/>
      <c r="F211" s="217" t="s">
        <v>48</v>
      </c>
      <c r="G211" s="196"/>
      <c r="H211" s="317" t="s">
        <v>1097</v>
      </c>
      <c r="I211" s="317"/>
      <c r="J211" s="317"/>
      <c r="K211" s="240"/>
    </row>
    <row r="212" spans="2:11" customFormat="1" ht="15" customHeight="1">
      <c r="B212" s="219"/>
      <c r="C212" s="196"/>
      <c r="D212" s="196"/>
      <c r="E212" s="196"/>
      <c r="F212" s="217" t="s">
        <v>49</v>
      </c>
      <c r="G212" s="196"/>
      <c r="H212" s="317" t="s">
        <v>1098</v>
      </c>
      <c r="I212" s="317"/>
      <c r="J212" s="317"/>
      <c r="K212" s="240"/>
    </row>
    <row r="213" spans="2:11" customFormat="1" ht="15" customHeight="1">
      <c r="B213" s="219"/>
      <c r="C213" s="196"/>
      <c r="D213" s="196"/>
      <c r="E213" s="196"/>
      <c r="F213" s="217"/>
      <c r="G213" s="196"/>
      <c r="H213" s="196"/>
      <c r="I213" s="196"/>
      <c r="J213" s="196"/>
      <c r="K213" s="240"/>
    </row>
    <row r="214" spans="2:11" customFormat="1" ht="15" customHeight="1">
      <c r="B214" s="219"/>
      <c r="C214" s="196" t="s">
        <v>1037</v>
      </c>
      <c r="D214" s="196"/>
      <c r="E214" s="196"/>
      <c r="F214" s="217" t="s">
        <v>82</v>
      </c>
      <c r="G214" s="196"/>
      <c r="H214" s="317" t="s">
        <v>1099</v>
      </c>
      <c r="I214" s="317"/>
      <c r="J214" s="317"/>
      <c r="K214" s="240"/>
    </row>
    <row r="215" spans="2:11" customFormat="1" ht="15" customHeight="1">
      <c r="B215" s="219"/>
      <c r="C215" s="196"/>
      <c r="D215" s="196"/>
      <c r="E215" s="196"/>
      <c r="F215" s="217" t="s">
        <v>934</v>
      </c>
      <c r="G215" s="196"/>
      <c r="H215" s="317" t="s">
        <v>935</v>
      </c>
      <c r="I215" s="317"/>
      <c r="J215" s="317"/>
      <c r="K215" s="240"/>
    </row>
    <row r="216" spans="2:11" customFormat="1" ht="15" customHeight="1">
      <c r="B216" s="219"/>
      <c r="C216" s="196"/>
      <c r="D216" s="196"/>
      <c r="E216" s="196"/>
      <c r="F216" s="217" t="s">
        <v>932</v>
      </c>
      <c r="G216" s="196"/>
      <c r="H216" s="317" t="s">
        <v>1100</v>
      </c>
      <c r="I216" s="317"/>
      <c r="J216" s="317"/>
      <c r="K216" s="240"/>
    </row>
    <row r="217" spans="2:11" customFormat="1" ht="15" customHeight="1">
      <c r="B217" s="265"/>
      <c r="C217" s="196"/>
      <c r="D217" s="196"/>
      <c r="E217" s="196"/>
      <c r="F217" s="217" t="s">
        <v>86</v>
      </c>
      <c r="G217" s="254"/>
      <c r="H217" s="318" t="s">
        <v>87</v>
      </c>
      <c r="I217" s="318"/>
      <c r="J217" s="318"/>
      <c r="K217" s="266"/>
    </row>
    <row r="218" spans="2:11" customFormat="1" ht="15" customHeight="1">
      <c r="B218" s="265"/>
      <c r="C218" s="196"/>
      <c r="D218" s="196"/>
      <c r="E218" s="196"/>
      <c r="F218" s="217" t="s">
        <v>936</v>
      </c>
      <c r="G218" s="254"/>
      <c r="H218" s="318" t="s">
        <v>896</v>
      </c>
      <c r="I218" s="318"/>
      <c r="J218" s="318"/>
      <c r="K218" s="266"/>
    </row>
    <row r="219" spans="2:11" customFormat="1" ht="15" customHeight="1">
      <c r="B219" s="265"/>
      <c r="C219" s="196"/>
      <c r="D219" s="196"/>
      <c r="E219" s="196"/>
      <c r="F219" s="217"/>
      <c r="G219" s="254"/>
      <c r="H219" s="244"/>
      <c r="I219" s="244"/>
      <c r="J219" s="244"/>
      <c r="K219" s="266"/>
    </row>
    <row r="220" spans="2:11" customFormat="1" ht="15" customHeight="1">
      <c r="B220" s="265"/>
      <c r="C220" s="196" t="s">
        <v>1061</v>
      </c>
      <c r="D220" s="196"/>
      <c r="E220" s="196"/>
      <c r="F220" s="217">
        <v>1</v>
      </c>
      <c r="G220" s="254"/>
      <c r="H220" s="318" t="s">
        <v>1101</v>
      </c>
      <c r="I220" s="318"/>
      <c r="J220" s="318"/>
      <c r="K220" s="266"/>
    </row>
    <row r="221" spans="2:11" customFormat="1" ht="15" customHeight="1">
      <c r="B221" s="265"/>
      <c r="C221" s="196"/>
      <c r="D221" s="196"/>
      <c r="E221" s="196"/>
      <c r="F221" s="217">
        <v>2</v>
      </c>
      <c r="G221" s="254"/>
      <c r="H221" s="318" t="s">
        <v>1102</v>
      </c>
      <c r="I221" s="318"/>
      <c r="J221" s="318"/>
      <c r="K221" s="266"/>
    </row>
    <row r="222" spans="2:11" customFormat="1" ht="15" customHeight="1">
      <c r="B222" s="265"/>
      <c r="C222" s="196"/>
      <c r="D222" s="196"/>
      <c r="E222" s="196"/>
      <c r="F222" s="217">
        <v>3</v>
      </c>
      <c r="G222" s="254"/>
      <c r="H222" s="318" t="s">
        <v>1103</v>
      </c>
      <c r="I222" s="318"/>
      <c r="J222" s="318"/>
      <c r="K222" s="266"/>
    </row>
    <row r="223" spans="2:11" customFormat="1" ht="15" customHeight="1">
      <c r="B223" s="265"/>
      <c r="C223" s="196"/>
      <c r="D223" s="196"/>
      <c r="E223" s="196"/>
      <c r="F223" s="217">
        <v>4</v>
      </c>
      <c r="G223" s="254"/>
      <c r="H223" s="318" t="s">
        <v>1104</v>
      </c>
      <c r="I223" s="318"/>
      <c r="J223" s="318"/>
      <c r="K223" s="266"/>
    </row>
    <row r="224" spans="2:11" customFormat="1" ht="12.75" customHeight="1">
      <c r="B224" s="267"/>
      <c r="C224" s="268"/>
      <c r="D224" s="268"/>
      <c r="E224" s="268"/>
      <c r="F224" s="268"/>
      <c r="G224" s="268"/>
      <c r="H224" s="268"/>
      <c r="I224" s="268"/>
      <c r="J224" s="268"/>
      <c r="K224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  <mergeCell ref="C205:J205"/>
    <mergeCell ref="H206:J206"/>
    <mergeCell ref="H209:J209"/>
    <mergeCell ref="H210:J210"/>
    <mergeCell ref="H216:J216"/>
    <mergeCell ref="H208:J208"/>
    <mergeCell ref="C75:J75"/>
    <mergeCell ref="C102:J102"/>
    <mergeCell ref="C122:J122"/>
    <mergeCell ref="C147:J147"/>
    <mergeCell ref="C171:J171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D.1 - Architektonicko sta...</vt:lpstr>
      <vt:lpstr>VON - Vedlejší a ostatní ...</vt:lpstr>
      <vt:lpstr>Pokyny pro vyplnění</vt:lpstr>
      <vt:lpstr>'D.1 - Architektonicko sta...'!Názvy_tisku</vt:lpstr>
      <vt:lpstr>'Rekapitulace zakázky'!Názvy_tisku</vt:lpstr>
      <vt:lpstr>'VON - Vedlejší a ostatní ...'!Názvy_tisku</vt:lpstr>
      <vt:lpstr>'D.1 - Architektonicko sta...'!Oblast_tisku</vt:lpstr>
      <vt:lpstr>'Rekapitulace zakázky'!Oblast_tisku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ADMINISTRATOR\Tomas</dc:creator>
  <cp:lastModifiedBy>Adéla Kytlicová</cp:lastModifiedBy>
  <dcterms:created xsi:type="dcterms:W3CDTF">2024-09-06T06:37:45Z</dcterms:created>
  <dcterms:modified xsi:type="dcterms:W3CDTF">2024-09-06T06:46:13Z</dcterms:modified>
</cp:coreProperties>
</file>